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nksancheza\OneDrive - Universidad Pedagogica Nacional\Escritorio\LABORAL 2025\e-KOGUI\eKOGUI II\"/>
    </mc:Choice>
  </mc:AlternateContent>
  <xr:revisionPtr revIDLastSave="1" documentId="13_ncr:1_{2FA432C2-36F7-4280-9775-E8DCC0FAEE48}" xr6:coauthVersionLast="36" xr6:coauthVersionMax="47" xr10:uidLastSave="{5B16FCC3-4853-4643-8945-E89B3A847A4C}"/>
  <workbookProtection workbookAlgorithmName="SHA-512" workbookHashValue="xD3qnex8s9ICeI1qOAHD+zNwU1npwUEHoOgHRXi5aceSdngVGaEhJykAdWp3gnvbcbl1gTjA+2JfcBY5o9YY9g==" workbookSaltValue="5H5JeNgyFx/dxFp3s6t5yg==" workbookSpinCount="100000" lockStructure="1"/>
  <bookViews>
    <workbookView xWindow="-105" yWindow="-105" windowWidth="23250" windowHeight="12450" firstSheet="1" activeTab="8" xr2:uid="{00000000-000D-0000-FFFF-FFFF00000000}"/>
  </bookViews>
  <sheets>
    <sheet name="Portada" sheetId="18" r:id="rId1"/>
    <sheet name="Usuarios" sheetId="16" r:id="rId2"/>
    <sheet name="Abogados" sheetId="19" r:id="rId3"/>
    <sheet name="Registro Casos" sheetId="32" r:id="rId4"/>
    <sheet name="Judiciales" sheetId="21" r:id="rId5"/>
    <sheet name="Arbitramentos" sheetId="23" r:id="rId6"/>
    <sheet name="Comité de conciliación" sheetId="24" r:id="rId7"/>
    <sheet name="Pagos" sheetId="25" r:id="rId8"/>
    <sheet name="Resumen" sheetId="28" r:id="rId9"/>
    <sheet name="Información a consolidar" sheetId="29" state="hidden" r:id="rId10"/>
    <sheet name="Administrador" sheetId="27" state="hidden" r:id="rId11"/>
    <sheet name="Entidades" sheetId="13" state="hidden" r:id="rId12"/>
  </sheets>
  <externalReferences>
    <externalReference r:id="rId13"/>
  </externalReferences>
  <definedNames>
    <definedName name="_xlnm.Print_Area" localSheetId="8">Resumen!$C$2:$J$54</definedName>
  </definedNames>
  <calcPr calcId="191028"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28" l="1"/>
  <c r="R20" i="19"/>
  <c r="R24" i="19"/>
  <c r="R22" i="19"/>
  <c r="E17" i="28"/>
  <c r="R18" i="16"/>
  <c r="R20" i="16"/>
  <c r="S20" i="16"/>
  <c r="R14" i="16"/>
  <c r="R12" i="16"/>
  <c r="S12" i="16"/>
  <c r="S18" i="16"/>
  <c r="S14" i="16"/>
  <c r="P19" i="32"/>
  <c r="T29" i="21"/>
  <c r="G10" i="32"/>
  <c r="H28" i="28"/>
  <c r="H22" i="28"/>
  <c r="BS4" i="29"/>
  <c r="H30" i="28"/>
  <c r="T10" i="25"/>
  <c r="E11" i="25"/>
  <c r="J9" i="28"/>
  <c r="H29" i="28"/>
  <c r="N15" i="24"/>
  <c r="N17" i="24"/>
  <c r="N16" i="24"/>
  <c r="Y4" i="29"/>
  <c r="X4" i="29"/>
  <c r="W4" i="29"/>
  <c r="H17" i="28"/>
  <c r="H15" i="28"/>
  <c r="AB4" i="29"/>
  <c r="Z4" i="29"/>
  <c r="AA4" i="29"/>
  <c r="H16" i="28"/>
  <c r="H18" i="28"/>
  <c r="H25" i="28"/>
  <c r="H24" i="28"/>
  <c r="H23" i="28"/>
  <c r="E24" i="28"/>
  <c r="E25" i="28"/>
  <c r="E23" i="28"/>
  <c r="E22" i="28"/>
  <c r="E16" i="28"/>
  <c r="E32" i="28"/>
  <c r="E30" i="28"/>
  <c r="E29" i="28"/>
  <c r="R16" i="16"/>
  <c r="S16" i="16"/>
  <c r="E18" i="28"/>
  <c r="E20" i="28"/>
  <c r="D11" i="28"/>
  <c r="E26" i="28"/>
  <c r="AC4" i="29"/>
  <c r="BR4" i="29"/>
  <c r="BQ4" i="29"/>
  <c r="BP4" i="29"/>
  <c r="BO4" i="29"/>
  <c r="BN4" i="29"/>
  <c r="BM4" i="29"/>
  <c r="BL4" i="29"/>
  <c r="BK4" i="29"/>
  <c r="BJ4" i="29"/>
  <c r="BI4" i="29"/>
  <c r="BH4" i="29"/>
  <c r="BG4" i="29"/>
  <c r="BF4" i="29"/>
  <c r="BE4" i="29"/>
  <c r="BD4" i="29"/>
  <c r="BC4" i="29"/>
  <c r="BB4" i="29"/>
  <c r="BA4" i="29"/>
  <c r="AZ4" i="29"/>
  <c r="AY4" i="29"/>
  <c r="AX4" i="29"/>
  <c r="AW4" i="29"/>
  <c r="AV4" i="29"/>
  <c r="AU4" i="29"/>
  <c r="AT4" i="29"/>
  <c r="AS4" i="29"/>
  <c r="AR4" i="29"/>
  <c r="AQ4" i="29"/>
  <c r="AP4" i="29"/>
  <c r="AO4" i="29"/>
  <c r="AN4" i="29"/>
  <c r="AM4" i="29"/>
  <c r="AL4" i="29"/>
  <c r="AK4" i="29"/>
  <c r="AJ4" i="29"/>
  <c r="AH4" i="29"/>
  <c r="AG4" i="29"/>
  <c r="AF4" i="29"/>
  <c r="AE4" i="29"/>
  <c r="AD4" i="29"/>
  <c r="E8" i="24"/>
  <c r="N21" i="21"/>
  <c r="U4" i="29"/>
  <c r="T4" i="29"/>
  <c r="S4" i="29"/>
  <c r="R4" i="29"/>
  <c r="Q4" i="29"/>
  <c r="P4" i="29"/>
  <c r="O4" i="29"/>
  <c r="N4" i="29"/>
  <c r="M4" i="29"/>
  <c r="L4" i="29"/>
  <c r="K4" i="29"/>
  <c r="J4" i="29"/>
  <c r="I4" i="29"/>
  <c r="H4" i="29"/>
  <c r="G4" i="29"/>
  <c r="A4" i="29"/>
  <c r="C4" i="29"/>
  <c r="B4" i="29"/>
  <c r="V4" i="29"/>
  <c r="F4" i="29"/>
  <c r="E4" i="29"/>
  <c r="D4" i="29"/>
  <c r="V36" i="21"/>
  <c r="V38" i="21"/>
  <c r="V40" i="21"/>
  <c r="V42" i="21"/>
  <c r="B2" i="27"/>
  <c r="K25" i="21"/>
  <c r="H15" i="19"/>
  <c r="I15" i="19"/>
  <c r="L25" i="21"/>
  <c r="L32" i="21"/>
  <c r="AI4" i="29"/>
  <c r="E19" i="19"/>
  <c r="E21" i="19"/>
  <c r="N23" i="21"/>
  <c r="B5" i="27"/>
  <c r="E33" i="28"/>
  <c r="E28" i="28"/>
  <c r="E23" i="19"/>
  <c r="E19" i="28"/>
  <c r="E15" i="28"/>
  <c r="N25" i="21"/>
  <c r="E17" i="19"/>
  <c r="B3" i="27"/>
  <c r="B4" i="27"/>
  <c r="D7" i="28"/>
  <c r="B13" i="27"/>
  <c r="E26" i="21"/>
  <c r="E23" i="21"/>
  <c r="E21" i="21"/>
  <c r="E19" i="21"/>
  <c r="N11" i="23"/>
  <c r="E11" i="23"/>
  <c r="E10" i="21"/>
</calcChain>
</file>

<file path=xl/sharedStrings.xml><?xml version="1.0" encoding="utf-8"?>
<sst xmlns="http://schemas.openxmlformats.org/spreadsheetml/2006/main" count="1237" uniqueCount="661">
  <si>
    <t>Plantilla del Certificado de Control Interno ekOGUI</t>
  </si>
  <si>
    <t>I - 2025</t>
  </si>
  <si>
    <t>II - 2025</t>
  </si>
  <si>
    <t>Portada</t>
  </si>
  <si>
    <t>Periodo a diligenciar</t>
  </si>
  <si>
    <t>I - 2026</t>
  </si>
  <si>
    <t>II - 2026</t>
  </si>
  <si>
    <t>Usuarios</t>
  </si>
  <si>
    <r>
      <t xml:space="preserve">Por favor seleccione la información que desea registrar, en cualquier momento puede visualizar los resultados de la información que haya registrado seleccionando la opción de </t>
    </r>
    <r>
      <rPr>
        <b/>
        <sz val="14"/>
        <color rgb="FF223B7F"/>
        <rFont val="Franklin Gothic Book"/>
        <family val="2"/>
      </rPr>
      <t>Resumen (certificación a presentar).</t>
    </r>
  </si>
  <si>
    <t>Abogados</t>
  </si>
  <si>
    <t>Registro Casos</t>
  </si>
  <si>
    <t xml:space="preserve"> </t>
  </si>
  <si>
    <t>Judiciales</t>
  </si>
  <si>
    <t>Utilice la barra de navegación lateral izquierda para moverse entre pestañas</t>
  </si>
  <si>
    <t>Utilice las listas desplegables para llenar información a lo largo del documento</t>
  </si>
  <si>
    <t>Utilice la información del lateral derecho como ayuda de llenado de la pestaña</t>
  </si>
  <si>
    <t>Arbitramentos</t>
  </si>
  <si>
    <t>Comité de Conciliación</t>
  </si>
  <si>
    <t>Pagos</t>
  </si>
  <si>
    <t>Resumen (Certificación a presentar)</t>
  </si>
  <si>
    <t>Para saber más sobre el contenido y cómo completar la plantilla de control interno puede consultar la Guía de Control Interno.</t>
  </si>
  <si>
    <t>Acceder a la guía</t>
  </si>
  <si>
    <t>En esta sección se presenta la información detallada de los usuarios activos en el sistema.</t>
  </si>
  <si>
    <t>Para saber más sobre cómo completar la hoja de usuarios puede consultar la sección (Hoja de usuarios) de la Guía de Control Interno.</t>
  </si>
  <si>
    <t>Rol</t>
  </si>
  <si>
    <t>Fecha creación en ekOGUI (DD/MM/AAAA)</t>
  </si>
  <si>
    <t>Nombres y Apellidos</t>
  </si>
  <si>
    <t>Fecha última capacitación (DD/MM/AAAA)</t>
  </si>
  <si>
    <t>Jefe Financiero</t>
  </si>
  <si>
    <t>JAIRO ALBERTO SERRATO ROMERO</t>
  </si>
  <si>
    <t>Jefe Jurídico</t>
  </si>
  <si>
    <t>DIANA CAROLINA RODRIGUEZ RINCON</t>
  </si>
  <si>
    <t>Jefe de Control Interno</t>
  </si>
  <si>
    <t>YESID HERNANDO MARÍN CORBA</t>
  </si>
  <si>
    <r>
      <rPr>
        <b/>
        <sz val="11"/>
        <color rgb="FFFF3737"/>
        <rFont val="Franklin Gothic Book"/>
        <family val="2"/>
      </rPr>
      <t>❓</t>
    </r>
    <r>
      <rPr>
        <b/>
        <sz val="11"/>
        <color theme="4" tint="-0.249977111117893"/>
        <rFont val="Franklin Gothic Book"/>
        <family val="2"/>
      </rPr>
      <t xml:space="preserve"> En el campo de la fecha de creación en ekOGUI, si la creación del usuario fue antes de la vigencia 2015, por favor registrar la fecha 01-01-2015.
</t>
    </r>
    <r>
      <rPr>
        <b/>
        <sz val="11"/>
        <color rgb="FFFF0000"/>
        <rFont val="Franklin Gothic Book"/>
        <family val="2"/>
      </rPr>
      <t>!</t>
    </r>
    <r>
      <rPr>
        <b/>
        <sz val="11"/>
        <color theme="4" tint="-0.249977111117893"/>
        <rFont val="Franklin Gothic Book"/>
        <family val="2"/>
      </rPr>
      <t xml:space="preserve"> El periodo de capacitación a reportar es del 01 de enero de 2024 al 30 de junio de 2025 (si el periodo de capacitación es anterior o superior al mencionado, </t>
    </r>
    <r>
      <rPr>
        <b/>
        <sz val="11"/>
        <color rgb="FFEE0000"/>
        <rFont val="Franklin Gothic Book"/>
        <family val="2"/>
      </rPr>
      <t>NO</t>
    </r>
    <r>
      <rPr>
        <b/>
        <sz val="11"/>
        <color theme="4" tint="-0.249977111117893"/>
        <rFont val="Franklin Gothic Book"/>
        <family val="2"/>
      </rPr>
      <t xml:space="preserve"> diligencie este campo por favor). 
</t>
    </r>
    <r>
      <rPr>
        <b/>
        <sz val="11"/>
        <color rgb="FFFF0000"/>
        <rFont val="Franklin Gothic Book"/>
        <family val="2"/>
      </rPr>
      <t>!</t>
    </r>
    <r>
      <rPr>
        <b/>
        <sz val="11"/>
        <color theme="4" tint="-0.249977111117893"/>
        <rFont val="Franklin Gothic Book"/>
        <family val="2"/>
      </rPr>
      <t xml:space="preserve"> Si la Entidad no cuenta con el perfil, por favor especificar en la casilla de Nombres y Apellidos </t>
    </r>
    <r>
      <rPr>
        <b/>
        <sz val="11"/>
        <color rgb="FFFF0000"/>
        <rFont val="Franklin Gothic Book"/>
        <family val="2"/>
      </rPr>
      <t>NO APLICA</t>
    </r>
  </si>
  <si>
    <t>Secretario Técnico</t>
  </si>
  <si>
    <t>SANDRA IBETH RIVERA RUBIO</t>
  </si>
  <si>
    <t>Administrador de la Entidad</t>
  </si>
  <si>
    <t>Observaciones</t>
  </si>
  <si>
    <t xml:space="preserve">Se recomienda que el Jefe Financiero actualice su capacitación, toda vez que, la Agencia Nacional de Defensa Jurídica del Estado indica que el reporte de las actualizaciones debe ser de las capacitaciones a partir del 1 de enero de 2024, la última capacitación que recibió el jefe financiero fue el 21/06/2022. Y según lo establecido el Decreto 104 de 2025 en el artículo 2.2.3.4.1.13 "Responsabilidades comunes para los usuarios del Sistema Único de Gestión e Información de la Actividad Litigiosa del Estado - eKOGUI, numera 1: le corresponde a todos los usuarios del sistema e-KOGUI asistir a las jornadas de capacitación y acompañamiento que convoque la Agencia Nacional de Defensa Jurídica del Estado o la administradora de la entidad...". Y numeral 2: consultar los materiales y tomar las capacitaciones relacionadas con su rol y aprobar las evaluaciones que publique o convoque la ANDJE en la página del sistema eKOGUI. </t>
  </si>
  <si>
    <t>En esta sección se presenta la información detallada de los abogados.</t>
  </si>
  <si>
    <t>Para saber más sobre cómo completar la hoja de abogados puede consultar la sección (Hoja de abogados) de la Guía de Control Interno.</t>
  </si>
  <si>
    <t>Cantidad de abogados litigando según jurídica al 30 de junio de 2025</t>
  </si>
  <si>
    <t>Abogados activos en ekOGUI al 30 de junio de 2025</t>
  </si>
  <si>
    <t>Retirados de la entidad según jurídica durante el primer semestre de 2025</t>
  </si>
  <si>
    <t>Inactivados en ekOGUI durante el primer semestre de 2025</t>
  </si>
  <si>
    <r>
      <rPr>
        <b/>
        <sz val="11"/>
        <color rgb="FFFF3737"/>
        <rFont val="Franklin Gothic Book"/>
        <family val="2"/>
      </rPr>
      <t>❓</t>
    </r>
    <r>
      <rPr>
        <b/>
        <sz val="11"/>
        <color theme="4" tint="-0.249977111117893"/>
        <rFont val="Franklin Gothic Book"/>
        <family val="2"/>
      </rPr>
      <t xml:space="preserve">Es importante que cada entidad actualice los accesos de los abogados vigentes, para evitar que aquellos que ya no están activos utilicen indebidamente sus perfiles registrados en ekOGUI, y así prevenir posibles fugas de información.
</t>
    </r>
    <r>
      <rPr>
        <b/>
        <sz val="11"/>
        <color rgb="FFFF0000"/>
        <rFont val="Franklin Gothic Book"/>
        <family val="2"/>
      </rPr>
      <t>!</t>
    </r>
    <r>
      <rPr>
        <b/>
        <sz val="11"/>
        <color theme="4" tint="-0.249977111117893"/>
        <rFont val="Franklin Gothic Book"/>
        <family val="2"/>
      </rPr>
      <t xml:space="preserve">  Recuerde que la suma de los abogados en la tabla de capacitaciones debe corresponder al número de abogados activos en ekOGUI y contar con el debido soporte (acta y/o certificación)
</t>
    </r>
    <r>
      <rPr>
        <b/>
        <sz val="11"/>
        <color rgb="FFFF0000"/>
        <rFont val="Franklin Gothic Book"/>
        <family val="2"/>
      </rPr>
      <t>❓</t>
    </r>
    <r>
      <rPr>
        <b/>
        <sz val="11"/>
        <color theme="4" tint="-0.249977111117893"/>
        <rFont val="Franklin Gothic Book"/>
        <family val="2"/>
      </rPr>
      <t xml:space="preserve">En algunas entidades, el área jurídica se reparte entre abogados y apoderados y sólo algunos están registrados en ekOGUI, por lo que es necesario diferenciar entre 'Cantidad de Abogados Litigando según Jurídica' y 'Abogados Creados en ekOGUI Activos'. </t>
    </r>
  </si>
  <si>
    <t>De los abogados activos creados en eKOGUI indique cuántos tienen su última capácitación:</t>
  </si>
  <si>
    <t>Su última capacitación fue realizada después del 01-01-2024 hasta el 30-06-2025</t>
  </si>
  <si>
    <t>Su última capacitación fue anterior al 31-12-2023</t>
  </si>
  <si>
    <t>No tienen capacitación</t>
  </si>
  <si>
    <t>Registro Casos en ekOGUI</t>
  </si>
  <si>
    <t xml:space="preserve">En esta sección se presenta la información detallada de los casos recibidos y registrados en ekOGUI. </t>
  </si>
  <si>
    <t>Para saber más sobre cómo completar la hoja de Registro Casos en ekOGUI puede consultar la sección (Hoja Registro Casos) de la Guía de Control Interno</t>
  </si>
  <si>
    <t>De acuerdo con la pregunta anterior, cuántos de los autos admisorios de procesos judiciales notificados fueron registrados en el sistema ekOGUI durante el semestre I - 2025</t>
  </si>
  <si>
    <t>De acuerdo con la pregunta anterior, cuántos autos admisorios de procesos judiciales fueron registrados con oportunidad (10 días hábiles) en el sistema ekOGUI,  conforme a la normativa (No. 3 art. 2.2.3.4.1.10 DL 104 de 2025) en el semestre I - 2025</t>
  </si>
  <si>
    <r>
      <rPr>
        <b/>
        <sz val="11"/>
        <color rgb="FFFF0000"/>
        <rFont val="Franklin Gothic Book"/>
        <family val="2"/>
      </rPr>
      <t>!</t>
    </r>
    <r>
      <rPr>
        <b/>
        <sz val="11"/>
        <color theme="4" tint="-0.249977111117893"/>
        <rFont val="Franklin Gothic Book"/>
        <family val="2"/>
      </rPr>
      <t xml:space="preserve"> Para diligenciar la cantidad de autos admisorios notificados y registrados en ekOGUI con oportunidad, se tendrán en cuenta sólo los autos admisorios que desde la fecha de notificación y la fecha de registro no haya superado los 10 días hábiles.</t>
    </r>
    <r>
      <rPr>
        <b/>
        <sz val="11"/>
        <color rgb="FFFF3300"/>
        <rFont val="Franklin Gothic Book"/>
        <family val="2"/>
      </rPr>
      <t xml:space="preserve">
</t>
    </r>
    <r>
      <rPr>
        <b/>
        <sz val="11"/>
        <color rgb="FFFF3737"/>
        <rFont val="Franklin Gothic Book"/>
        <family val="2"/>
      </rPr>
      <t>!</t>
    </r>
    <r>
      <rPr>
        <b/>
        <sz val="11"/>
        <color theme="4" tint="-0.249977111117893"/>
        <rFont val="Franklin Gothic Book"/>
        <family val="2"/>
      </rPr>
      <t xml:space="preserve"> Los 10 días hábiles de oportunidad de registro, se cuentan a partir de la fecha del recibido del correo electrónico de notificación.</t>
    </r>
  </si>
  <si>
    <r>
      <rPr>
        <b/>
        <sz val="12"/>
        <color rgb="FFFF3300"/>
        <rFont val="Franklin Gothic Book"/>
        <family val="2"/>
      </rPr>
      <t>!</t>
    </r>
    <r>
      <rPr>
        <b/>
        <sz val="12"/>
        <color theme="4" tint="-0.249977111117893"/>
        <rFont val="Franklin Gothic Book"/>
        <family val="2"/>
      </rPr>
      <t xml:space="preserve"> Total de autos admisorios de procesos judiciales que </t>
    </r>
    <r>
      <rPr>
        <b/>
        <sz val="12"/>
        <color rgb="FFFF3737"/>
        <rFont val="Franklin Gothic Book"/>
        <family val="2"/>
      </rPr>
      <t>NO</t>
    </r>
    <r>
      <rPr>
        <b/>
        <sz val="12"/>
        <color theme="4" tint="-0.249977111117893"/>
        <rFont val="Franklin Gothic Book"/>
        <family val="2"/>
      </rPr>
      <t xml:space="preserve"> fueron registrados en el sistema ekOGUI con oportunidad (10 días hábiles) conforme a la normativa (No. 3 art. 2.2.3.4.1.10 DL 104 de 2025) en el semestre I - 2025</t>
    </r>
  </si>
  <si>
    <t>En esta sección se presenta la información detallada de los procesos judiciales.</t>
  </si>
  <si>
    <t>Para saber más sobre cómo completar la hoja de procesos judiciales puede consultar la sección (Hoja Judiciales) de la Guía de Control Interno</t>
  </si>
  <si>
    <t>Cantidad</t>
  </si>
  <si>
    <t>Mayores a 33.0000 SMMLV activos</t>
  </si>
  <si>
    <t>Cantidad de procesos activos según jurídica</t>
  </si>
  <si>
    <t>Cantidad de procesos de más de 33.000 SMMLV según jurídica</t>
  </si>
  <si>
    <t>Cantidad de procesos activos registrados en ekOGUI</t>
  </si>
  <si>
    <t>Cantidad de procesos de más de 33.000 SMMLV registrados en ekOGUI</t>
  </si>
  <si>
    <t>Cantidad de procesos sin abogado asignado</t>
  </si>
  <si>
    <t>Cantidad de procesos de más de 33.000 SMMLV con la pieza demanda</t>
  </si>
  <si>
    <r>
      <rPr>
        <b/>
        <sz val="11"/>
        <color rgb="FFFF0000"/>
        <rFont val="Franklin Gothic Book"/>
        <family val="2"/>
      </rPr>
      <t>!</t>
    </r>
    <r>
      <rPr>
        <b/>
        <sz val="11"/>
        <color theme="4" tint="-0.249977111117893"/>
        <rFont val="Franklin Gothic Book"/>
        <family val="2"/>
      </rPr>
      <t xml:space="preserve"> Para diligenciar la cantidad de procesos sin abogado asignado, la fecha de admisión debe ser antes del 30-06-2025.
</t>
    </r>
    <r>
      <rPr>
        <b/>
        <sz val="11"/>
        <color rgb="FFFF0000"/>
        <rFont val="Franklin Gothic Book"/>
        <family val="2"/>
      </rPr>
      <t>!</t>
    </r>
    <r>
      <rPr>
        <b/>
        <sz val="11"/>
        <color theme="4" tint="-0.249977111117893"/>
        <rFont val="Franklin Gothic Book"/>
        <family val="2"/>
      </rPr>
      <t xml:space="preserve"> Para diligenciar la cantidad de procesos terminados en ekOGUI durante el primer semestre de 2025, se tendrá en cuenta la fecha de actuación de terminación en este periodo.
</t>
    </r>
    <r>
      <rPr>
        <b/>
        <sz val="11"/>
        <color rgb="FFFF0000"/>
        <rFont val="Franklin Gothic Book"/>
        <family val="2"/>
      </rPr>
      <t>!</t>
    </r>
    <r>
      <rPr>
        <b/>
        <sz val="11"/>
        <color theme="4" tint="-0.249977111117893"/>
        <rFont val="Franklin Gothic Book"/>
        <family val="2"/>
      </rPr>
      <t xml:space="preserve"> El valor indexado que se tendrá en cuenta para la verificación de los procesos mayores a 33.000 SMMLV, será de $46.975.500.000 (vigencia 2025).
</t>
    </r>
    <r>
      <rPr>
        <b/>
        <sz val="11"/>
        <color rgb="FFFF0000"/>
        <rFont val="Franklin Gothic Book"/>
        <family val="2"/>
      </rPr>
      <t>!</t>
    </r>
    <r>
      <rPr>
        <b/>
        <sz val="11"/>
        <color theme="4" tint="-0.249977111117893"/>
        <rFont val="Franklin Gothic Book"/>
        <family val="2"/>
      </rPr>
      <t xml:space="preserve"> Para la Calificación del Riesgo - Provisión Contable, solo se considerarán los procesos activos en ekOGUI en calidad de demandado que tengan calificación de riesgo.
</t>
    </r>
    <r>
      <rPr>
        <b/>
        <sz val="11"/>
        <color rgb="FFFF0000"/>
        <rFont val="Franklin Gothic Book"/>
        <family val="2"/>
      </rPr>
      <t xml:space="preserve">
! </t>
    </r>
    <r>
      <rPr>
        <b/>
        <sz val="11"/>
        <color theme="4" tint="-0.249977111117893"/>
        <rFont val="Franklin Gothic Book"/>
        <family val="2"/>
      </rPr>
      <t>Del total del número de procesos en Calificación del Riesgo y Provisión Contable, se debe incluir cuántos tienen una provisión igual a 0 de cada probabilidad de perder el caso.</t>
    </r>
  </si>
  <si>
    <t>Calificación de riesgo</t>
  </si>
  <si>
    <t>Cantidad de procesos en ekOGUI - Sin calificación al semestre I - 2025</t>
  </si>
  <si>
    <t>Condenas</t>
  </si>
  <si>
    <t>Calificación de riesgo - Provisión contable</t>
  </si>
  <si>
    <t>Número Procesos</t>
  </si>
  <si>
    <t>Número provisión igual a cero</t>
  </si>
  <si>
    <t>Procesos analizados</t>
  </si>
  <si>
    <t>Probabilidad de perder el caso - ALTA</t>
  </si>
  <si>
    <t>Procesos terminados con ejecutoria</t>
  </si>
  <si>
    <t>Probabilidad de perder el caso - MEDIA</t>
  </si>
  <si>
    <t>Procesos desfavorables</t>
  </si>
  <si>
    <t>Probabilidad de perder el caso - BAJA</t>
  </si>
  <si>
    <t>Procesos que generan erogación económica</t>
  </si>
  <si>
    <t>Probabilidad de perder el caso - REMOTA</t>
  </si>
  <si>
    <t>Procesos con valor condena mayor a cero</t>
  </si>
  <si>
    <t>En esta sección se presenta la información detallada de los procesos de arbitramentos.</t>
  </si>
  <si>
    <t>Para saber más sobre cómo completar la hoja de arbitramentos puede consultar la sección (Hoja de Arbitramentos) de la Guía de Control Interno.</t>
  </si>
  <si>
    <t>Total de arbitramentos activos registrados en ekOGUI al 30 de junio de 2025</t>
  </si>
  <si>
    <t>Total de arbitramentos terminados en ekOGUI al 30 de junio de 2025</t>
  </si>
  <si>
    <t>La Universidad Pedagógica Nacional no llevó procesos arbitrales durante el primer semestre de 2025.</t>
  </si>
  <si>
    <t>En esta sección se presenta la información detallada de los comités de conciliación.</t>
  </si>
  <si>
    <t>Para saber más sobre cómo completar la hoja de Comités de Conciliación puede consultar la sección (Hoja Comités de Conciliación) de la Guía de Control Interno</t>
  </si>
  <si>
    <t>SI</t>
  </si>
  <si>
    <t>Su entidad elaboró las fichas de conciliación a través del sistema eKOGUI durante el semestre I - 2025</t>
  </si>
  <si>
    <t>Fichas para decisión del comité</t>
  </si>
  <si>
    <t>Con fecha</t>
  </si>
  <si>
    <t>Sin fecha</t>
  </si>
  <si>
    <t>Total</t>
  </si>
  <si>
    <t>Cantidad de procesos  arbitrales para decisión del comité</t>
  </si>
  <si>
    <t>Cantidad de procesos  judiciales para decisión del comité</t>
  </si>
  <si>
    <t>Cantidad de conciliaciones extrajudciales para decisión del comité</t>
  </si>
  <si>
    <t>Fichas con decisión del comité</t>
  </si>
  <si>
    <t>Procesos  arbitrales con decisión del comité</t>
  </si>
  <si>
    <t>Procesos  judiciales con decisión del comité</t>
  </si>
  <si>
    <t>Conciliaciones extrajudciales con decisión del comité</t>
  </si>
  <si>
    <t>En esta sección se presenta la información detallada del módulo de relación de pagos.</t>
  </si>
  <si>
    <t>Para saber más sobre cómo completar la hoja de pagos puede consultar la sección (Hoja pagos) de la Guía de Control Interno.</t>
  </si>
  <si>
    <t>¿Su entidad gestiona sus trámites financieros en SIIF-MinHacienda?</t>
  </si>
  <si>
    <t>NO</t>
  </si>
  <si>
    <t>Para saber más sobre el contenido y cómo completar la hoja resumen puede consultar la sección (Hoja resumen) de la Guía de Control Interno.</t>
  </si>
  <si>
    <t>Fecha de diligenciamiento</t>
  </si>
  <si>
    <t>Agencia Nacional de Defensa Jurídica del Estado</t>
  </si>
  <si>
    <t>Nombre de la Entidad que reporta</t>
  </si>
  <si>
    <t>UNIVERSIDAD PEDAGOGICA NACIONAL-UPN</t>
  </si>
  <si>
    <t>Si</t>
  </si>
  <si>
    <t>Nombre del Jefe de Control Interno que reporta</t>
  </si>
  <si>
    <t>No</t>
  </si>
  <si>
    <t>N/A</t>
  </si>
  <si>
    <t>INFORMACIÓN USUARIOS</t>
  </si>
  <si>
    <t>ARBITRAMENTOS</t>
  </si>
  <si>
    <t>Completitud de Roles</t>
  </si>
  <si>
    <t>Procesos arbitrales activos ekOGUI</t>
  </si>
  <si>
    <t>Nivel de capacitación Roles</t>
  </si>
  <si>
    <t>Porcentaje de registro</t>
  </si>
  <si>
    <t>Abogados activos en ekOGUI</t>
  </si>
  <si>
    <t>Procesos terminados en ekOGUI</t>
  </si>
  <si>
    <t>Información correcta abogados</t>
  </si>
  <si>
    <t>Nivel de capacitación abogados</t>
  </si>
  <si>
    <t>REGISTRO CASOS</t>
  </si>
  <si>
    <t>COMITES DE CONCILIACIÓN</t>
  </si>
  <si>
    <t>Casos notificados según juridíca</t>
  </si>
  <si>
    <t>Gestión de sesiones</t>
  </si>
  <si>
    <t>Casos registrados en ekOGUI</t>
  </si>
  <si>
    <t>Gestión de fichas</t>
  </si>
  <si>
    <t>Casos registrados en ekOGUI con oportunidad (10 días)</t>
  </si>
  <si>
    <t>Fichas con decisión</t>
  </si>
  <si>
    <t>Casos NO registrados con oportunidad (10 días)</t>
  </si>
  <si>
    <t>JUDICIALES</t>
  </si>
  <si>
    <t>PAGOS</t>
  </si>
  <si>
    <t>Procesos activos en ekOGUI</t>
  </si>
  <si>
    <t>Uso del Módulo Pagos (SIIF Nación)</t>
  </si>
  <si>
    <t>Cantidad pagos asociados de SIIF</t>
  </si>
  <si>
    <t>Actualización más de 33.000 SMMLV</t>
  </si>
  <si>
    <t>Procesos por abogado en ekOGUI</t>
  </si>
  <si>
    <t>Provisión aparentemente inconsistente</t>
  </si>
  <si>
    <t>Observaciones generales</t>
  </si>
  <si>
    <r>
      <rPr>
        <b/>
        <sz val="11"/>
        <color rgb="FF223B7F"/>
        <rFont val="Franklin Gothic Book"/>
        <family val="2"/>
      </rPr>
      <t>*️⃣Nota:</t>
    </r>
    <r>
      <rPr>
        <sz val="11"/>
        <color rgb="FF223B7F"/>
        <rFont val="Franklin Gothic Book"/>
        <family val="2"/>
      </rPr>
      <t xml:space="preserve"> Los valores arrojados en esta hoja son solo para referencia y control del diligenciamiento, no deben ser usados para calificar, cualificar o comparar a las entidades, </t>
    </r>
    <r>
      <rPr>
        <b/>
        <sz val="11"/>
        <color rgb="FF223B7F"/>
        <rFont val="Franklin Gothic Book"/>
        <family val="2"/>
      </rPr>
      <t>no hay valores buenos ni malos</t>
    </r>
    <r>
      <rPr>
        <sz val="11"/>
        <color rgb="FF223B7F"/>
        <rFont val="Franklin Gothic Book"/>
        <family val="2"/>
      </rPr>
      <t>.</t>
    </r>
  </si>
  <si>
    <r>
      <rPr>
        <b/>
        <sz val="10"/>
        <color rgb="FF223B7F"/>
        <rFont val="Franklin Gothic Book"/>
        <family val="2"/>
      </rPr>
      <t xml:space="preserve">*️⃣CERTIFICACION DE INFORMACIÓN LITIGIOSA ekOGUI </t>
    </r>
    <r>
      <rPr>
        <sz val="10"/>
        <color rgb="FF223B7F"/>
        <rFont val="Franklin Gothic Book"/>
        <family val="2"/>
      </rPr>
      <t xml:space="preserve">de que trata el artículo 2.2.3.4.1.14 del Decreto 1069 de 2015. En mi calidad de Jefe de Oficina de Control Interno o quien haga sus veces, </t>
    </r>
    <r>
      <rPr>
        <b/>
        <sz val="10"/>
        <color rgb="FF223B7F"/>
        <rFont val="Franklin Gothic Book"/>
        <family val="2"/>
      </rPr>
      <t>CERTIFICO</t>
    </r>
    <r>
      <rPr>
        <sz val="10"/>
        <color rgb="FF223B7F"/>
        <rFont val="Franklin Gothic Book"/>
        <family val="2"/>
      </rPr>
      <t xml:space="preserve"> que se realizó la verificación del cumplimiento de las obligaciones establecidas en el Capítulo 4 del Decreto 1069 de 2015, para los usuarios del Sistema Único de Gestión e Información de la Actividad Litigiosa del Estado- ekOGUI, de conformidad con los lineamientos señalados por la Agencia Nacional de Defensa Jurídica del Estado y los procedimientos de auditoría interna definidos por la Entidad.</t>
    </r>
  </si>
  <si>
    <t>Firma Jefe de Control Interno</t>
  </si>
  <si>
    <t>5.2 Usuarios</t>
  </si>
  <si>
    <t>5.3 Abogados</t>
  </si>
  <si>
    <t>5.4 Registro Casos ekOGUI</t>
  </si>
  <si>
    <t>5.5 Judiciales</t>
  </si>
  <si>
    <t>5.6 Arbitramentos</t>
  </si>
  <si>
    <t xml:space="preserve">5.7 Comité de Conciliación </t>
  </si>
  <si>
    <t>5.8 Pagos</t>
  </si>
  <si>
    <t>Financiero</t>
  </si>
  <si>
    <t>Juridico</t>
  </si>
  <si>
    <t>Control interno</t>
  </si>
  <si>
    <t>Secretario</t>
  </si>
  <si>
    <t>Administrador</t>
  </si>
  <si>
    <t>Información</t>
  </si>
  <si>
    <t>Completitud</t>
  </si>
  <si>
    <t>Capacitación</t>
  </si>
  <si>
    <t>Activos</t>
  </si>
  <si>
    <t>Terminados</t>
  </si>
  <si>
    <t>Mayores a 33.000 SMMLV</t>
  </si>
  <si>
    <t>Calificación del Riesgo</t>
  </si>
  <si>
    <t>Provisión Contable</t>
  </si>
  <si>
    <t>Preguntas generales</t>
  </si>
  <si>
    <t>Creación</t>
  </si>
  <si>
    <t>Nombre</t>
  </si>
  <si>
    <t>Cantidad de abogados litigando según jurídica</t>
  </si>
  <si>
    <t>Retirados de la entidad según jurídica primer semestre</t>
  </si>
  <si>
    <t>Inactivados en ekOGUI durante el primer semestre</t>
  </si>
  <si>
    <t>De la muestra, cuantos tienen el nombre correcto</t>
  </si>
  <si>
    <t>De la muestra cuantos tienen el correo electrónico de prueba correcto</t>
  </si>
  <si>
    <t>De la muestra, cuantos tienen tipo de vinculación de planta</t>
  </si>
  <si>
    <t>Cuántos casos (procesos arbitrales, procesos judiciales y conciliaciones extrajudiciales) fueron notificados por el buzón notificaciones judiciales a la Entidad durante el primer semestre</t>
  </si>
  <si>
    <t>Cuántos de los casos notificados fueron registrados en el sistema ekOGUI durante el semestre I - 2025</t>
  </si>
  <si>
    <t>De acuerdo con la pregunta anterior, cuántos casos fueron registrados con oportunidad (10 días hábiles) en el sistema ekOGUI,  conforme a la normativa (No. 3 art. 2.2.3.4.1.10 DL 104 de 2025) en el semestre I - 2025</t>
  </si>
  <si>
    <t>Total de casos NO registrados en el sistema ekOGUI con oportunidad (10 días hábiles) conforme a la normativa (No. 3 art. 2.2.3.4.1.10 DL 104 de 2025) en el semestre I - 2025</t>
  </si>
  <si>
    <t>Procesos activos registrados en eKOGUI</t>
  </si>
  <si>
    <t>Procesos sin abogado asignado</t>
  </si>
  <si>
    <t>Procesos terminados durante el primer semestre según juridica</t>
  </si>
  <si>
    <t>Procesos terminados durante el primer semestre en ekOGUI</t>
  </si>
  <si>
    <t>Cantidad de procesos más de 33.000 SMMLV con la pieza demanda</t>
  </si>
  <si>
    <t>Cantidad de procesos activos ekOGUI - Calidad demandado</t>
  </si>
  <si>
    <t>Cantidad de procesos en ekOGUI - Calificación durante o posterior al primer semestre</t>
  </si>
  <si>
    <t xml:space="preserve">Cantidad de procesos en ekOGUI - Calificación anterior al primer semestre </t>
  </si>
  <si>
    <t>Cantidad de procesos en ekOGUI - Sin calificación</t>
  </si>
  <si>
    <t>Alta</t>
  </si>
  <si>
    <t>Alta cero</t>
  </si>
  <si>
    <t>Media</t>
  </si>
  <si>
    <t>Media cero</t>
  </si>
  <si>
    <t>Baja</t>
  </si>
  <si>
    <t>Baja cero</t>
  </si>
  <si>
    <t>Remota</t>
  </si>
  <si>
    <t>Remota cero</t>
  </si>
  <si>
    <t>Arbitramentos activos al 30-06-2025 según jurídica</t>
  </si>
  <si>
    <t>Arbitramentos activos registrados en ekOGUI al 30-06-2025</t>
  </si>
  <si>
    <t>Total arbitramentos terminados según  juridica al 30-06-2025</t>
  </si>
  <si>
    <t>Total arbitramentos terminados en ekOGUI al 30-06-2025</t>
  </si>
  <si>
    <t>Su entidad gestionó sesiones del comité en el primer semestre de 2025</t>
  </si>
  <si>
    <t>Su entidad elaboró las fichas de conciliación  durante el primer semestre</t>
  </si>
  <si>
    <t>Arbitrales con fecha</t>
  </si>
  <si>
    <t>Arbitrales sin fecha</t>
  </si>
  <si>
    <t>Judiciales con fecha</t>
  </si>
  <si>
    <t>Judiciales sin fecha</t>
  </si>
  <si>
    <t>Conciliaciones  con fecha</t>
  </si>
  <si>
    <t>Conciliaciones  sin fecha</t>
  </si>
  <si>
    <t>Total arbitrales</t>
  </si>
  <si>
    <t>Total judiciales</t>
  </si>
  <si>
    <t>Total conciliaciones</t>
  </si>
  <si>
    <t>Su entidad gestiona en SIIF-Minhacienda</t>
  </si>
  <si>
    <t>Cuántos pagos ha relacionado la entidad en ekOGUI</t>
  </si>
  <si>
    <t>SEMESTRE</t>
  </si>
  <si>
    <t>OPCIONES</t>
  </si>
  <si>
    <t>1er</t>
  </si>
  <si>
    <t>Entidad</t>
  </si>
  <si>
    <t>¿Actual?</t>
  </si>
  <si>
    <t>2do</t>
  </si>
  <si>
    <t>ADMINISTRADORA COLOMBIANA DE PENSIONES-COLPENSIONES</t>
  </si>
  <si>
    <t>II - 2024</t>
  </si>
  <si>
    <t>SEGUNDO</t>
  </si>
  <si>
    <t xml:space="preserve">31 DE DICIEMBRE </t>
  </si>
  <si>
    <t>ADMINISTRADORA DE LOS RECURSOS DEL SISTEMA GENERAL DE SEGURIDAD SOCIAL EN SALUD-ADRES</t>
  </si>
  <si>
    <t>PRIMER</t>
  </si>
  <si>
    <t xml:space="preserve">30 DE JUNIO </t>
  </si>
  <si>
    <t>ADMINISTRADORA DEL MONOPOLIO RENTISTICO DE LOS JUEGOS DE SUERTE Y AZAR-COLJUEGOS</t>
  </si>
  <si>
    <t>AGENCIA COLOMBIANA PARA LA REINCORPORACION Y NORMALIZACION-ANR</t>
  </si>
  <si>
    <t>AGENCIA DE DESARROLLO RURAL-ADR</t>
  </si>
  <si>
    <t>Año en curso</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</si>
  <si>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</si>
  <si>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</si>
  <si>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</si>
  <si>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</si>
  <si>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</si>
  <si>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¿Uso de módulo de pagos?</t>
  </si>
  <si>
    <t>AGENCIA NACIONAL DE HIDROCARBUROS-ANH</t>
  </si>
  <si>
    <t>Respuesta</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</si>
  <si>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</si>
  <si>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</si>
  <si>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</si>
  <si>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</si>
  <si>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</si>
  <si>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</si>
  <si>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</si>
  <si>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</si>
  <si>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</si>
  <si>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</si>
  <si>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</si>
  <si>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</si>
  <si>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</si>
  <si>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</si>
  <si>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</si>
  <si>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</si>
  <si>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</si>
  <si>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</si>
  <si>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</si>
  <si>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</si>
  <si>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</si>
  <si>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</si>
  <si>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</si>
  <si>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</si>
  <si>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</si>
  <si>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</si>
  <si>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</si>
  <si>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</si>
  <si>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</si>
  <si>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</si>
  <si>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</si>
  <si>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</si>
  <si>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</si>
  <si>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</si>
  <si>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</si>
  <si>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</si>
  <si>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</si>
  <si>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</si>
  <si>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</si>
  <si>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</si>
  <si>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</si>
  <si>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</si>
  <si>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</si>
  <si>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</si>
  <si>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</si>
  <si>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</si>
  <si>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</si>
  <si>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</si>
  <si>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</si>
  <si>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</si>
  <si>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</si>
  <si>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</si>
  <si>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</si>
  <si>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</si>
  <si>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</si>
  <si>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</si>
  <si>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</si>
  <si>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</si>
  <si>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</si>
  <si>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</si>
  <si>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</si>
  <si>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</si>
  <si>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</si>
  <si>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</si>
  <si>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</si>
  <si>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</si>
  <si>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</si>
  <si>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</si>
  <si>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</si>
  <si>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</si>
  <si>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</si>
  <si>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</si>
  <si>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</si>
  <si>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</si>
  <si>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</si>
  <si>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</si>
  <si>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</si>
  <si>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</si>
  <si>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</si>
  <si>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</si>
  <si>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</si>
  <si>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</si>
  <si>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</si>
  <si>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</si>
  <si>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</si>
  <si>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</si>
  <si>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</si>
  <si>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</si>
  <si>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</si>
  <si>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</si>
  <si>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</si>
  <si>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</si>
  <si>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</si>
  <si>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</si>
  <si>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</si>
  <si>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</si>
  <si>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</si>
  <si>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-NIVEL CENTRAL-DIAN</t>
  </si>
  <si>
    <t>DIRECCION DE SANIDAD DE LA POLICIA NACIONAL-DISAN</t>
  </si>
  <si>
    <t>DIRECCION EJECUTIVA DE ADMINISTRACION JUDICIAL - NIVEL CENTRAL-DEAJ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</si>
  <si>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</si>
  <si>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</si>
  <si>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</si>
  <si>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</si>
  <si>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</si>
  <si>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</si>
  <si>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</si>
  <si>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</si>
  <si>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</si>
  <si>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</si>
  <si>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</si>
  <si>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</si>
  <si>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</si>
  <si>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</si>
  <si>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</si>
  <si>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</si>
  <si>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</si>
  <si>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</si>
  <si>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</si>
  <si>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</si>
  <si>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</si>
  <si>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</si>
  <si>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</si>
  <si>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</si>
  <si>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</si>
  <si>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</si>
  <si>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</si>
  <si>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</si>
  <si>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</si>
  <si>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</si>
  <si>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</si>
  <si>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</si>
  <si>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</si>
  <si>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</si>
  <si>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</si>
  <si>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</si>
  <si>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</si>
  <si>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</si>
  <si>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</si>
  <si>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</si>
  <si>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</si>
  <si>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</si>
  <si>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</si>
  <si>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</si>
  <si>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</si>
  <si>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</si>
  <si>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</si>
  <si>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</si>
  <si>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</si>
  <si>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</si>
  <si>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</si>
  <si>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</si>
  <si>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</si>
  <si>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</si>
  <si>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</si>
  <si>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</si>
  <si>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</si>
  <si>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</si>
  <si>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</si>
  <si>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</si>
  <si>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</si>
  <si>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</si>
  <si>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</si>
  <si>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</si>
  <si>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</si>
  <si>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</si>
  <si>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</si>
  <si>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</si>
  <si>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</si>
  <si>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</si>
  <si>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</si>
  <si>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</si>
  <si>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</si>
  <si>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</si>
  <si>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</si>
  <si>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</si>
  <si>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</si>
  <si>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</si>
  <si>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</si>
  <si>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</si>
  <si>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</si>
  <si>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</si>
  <si>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</si>
  <si>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</si>
  <si>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</si>
  <si>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</si>
  <si>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</si>
  <si>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</si>
  <si>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</si>
  <si>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</si>
  <si>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</si>
  <si>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</si>
  <si>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</si>
  <si>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</si>
  <si>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</si>
  <si>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</si>
  <si>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</si>
  <si>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</si>
  <si>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</si>
  <si>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</si>
  <si>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</si>
  <si>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</si>
  <si>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</si>
  <si>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</si>
  <si>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</si>
  <si>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</si>
  <si>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</si>
  <si>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</si>
  <si>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</si>
  <si>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</si>
  <si>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</si>
  <si>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</si>
  <si>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</si>
  <si>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</si>
  <si>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</si>
  <si>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</si>
  <si>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</si>
  <si>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</si>
  <si>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</si>
  <si>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</si>
  <si>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</si>
  <si>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</si>
  <si>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</si>
  <si>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</si>
  <si>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</si>
  <si>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</si>
  <si>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</si>
  <si>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</si>
  <si>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</si>
  <si>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</si>
  <si>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</si>
  <si>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</si>
  <si>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</si>
  <si>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</si>
  <si>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</si>
  <si>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</si>
  <si>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</si>
  <si>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</si>
  <si>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</si>
  <si>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</si>
  <si>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</si>
  <si>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</si>
  <si>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</si>
  <si>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</si>
  <si>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</si>
  <si>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</si>
  <si>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</si>
  <si>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</si>
  <si>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</si>
  <si>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</si>
  <si>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</si>
  <si>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</si>
  <si>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</si>
  <si>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</si>
  <si>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</si>
  <si>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</si>
  <si>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</si>
  <si>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</si>
  <si>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</si>
  <si>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</si>
  <si>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</si>
  <si>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</si>
  <si>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</si>
  <si>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</si>
  <si>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</si>
  <si>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</si>
  <si>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</si>
  <si>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</si>
  <si>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</si>
  <si>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</si>
  <si>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</si>
  <si>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</si>
  <si>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</si>
  <si>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</si>
  <si>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</si>
  <si>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</si>
  <si>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</si>
  <si>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</si>
  <si>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</si>
  <si>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</si>
  <si>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</si>
  <si>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</si>
  <si>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</si>
  <si>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</si>
  <si>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</si>
  <si>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</si>
  <si>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</si>
  <si>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</si>
  <si>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</si>
  <si>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</si>
  <si>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</si>
  <si>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</si>
  <si>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</si>
  <si>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</si>
  <si>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</si>
  <si>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</si>
  <si>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</si>
  <si>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</si>
  <si>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</si>
  <si>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</si>
  <si>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</si>
  <si>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</si>
  <si>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</si>
  <si>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</si>
  <si>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</si>
  <si>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</si>
  <si>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</si>
  <si>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</si>
  <si>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</si>
  <si>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</si>
  <si>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</si>
  <si>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</si>
  <si>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</si>
  <si>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</si>
  <si>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</si>
  <si>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</si>
  <si>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</si>
  <si>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</si>
  <si>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Y TECNOLOGICA DE COLOMBIA-UPTC</t>
  </si>
  <si>
    <t>UNIVERSIDAD POPULAR DEL CESAR-</t>
  </si>
  <si>
    <t>UNIVERSIDAD SURCOLOMBIANA-USCO</t>
  </si>
  <si>
    <t>UNIVERSIDAD TECNOLOGICA DE PEREIRA-UTP</t>
  </si>
  <si>
    <t>UNIVERSIDAD TECNOLOGICA DEL CHOCO DIEGO LUIS CORDOBA-UTCH</t>
  </si>
  <si>
    <t>OTRA ORDEN NACIONAL</t>
  </si>
  <si>
    <t>OTRA ORDEN TERRITORIAL</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</si>
  <si>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</si>
  <si>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</si>
  <si>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</si>
  <si>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</si>
  <si>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</si>
  <si>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</si>
  <si>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</si>
  <si>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</si>
  <si>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</si>
  <si>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</si>
  <si>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</si>
  <si>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</si>
  <si>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</si>
  <si>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</si>
  <si>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</si>
  <si>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</si>
  <si>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</si>
  <si>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</si>
  <si>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</si>
  <si>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</si>
  <si>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</si>
  <si>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</si>
  <si>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</si>
  <si>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</si>
  <si>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</si>
  <si>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</si>
  <si>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</si>
  <si>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</si>
  <si>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</si>
  <si>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</si>
  <si>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</si>
  <si>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</si>
  <si>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</si>
  <si>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</si>
  <si>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</si>
  <si>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</si>
  <si>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</si>
  <si>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</si>
  <si>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</si>
  <si>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</si>
  <si>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</si>
  <si>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</si>
  <si>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</si>
  <si>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</si>
  <si>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</si>
  <si>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</si>
  <si>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</si>
  <si>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</si>
  <si>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</si>
  <si>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</si>
  <si>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</si>
  <si>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</si>
  <si>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</si>
  <si>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</si>
  <si>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</si>
  <si>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</si>
  <si>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</si>
  <si>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</si>
  <si>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</si>
  <si>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</si>
  <si>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</si>
  <si>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</si>
  <si>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</si>
  <si>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</si>
  <si>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</si>
  <si>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</si>
  <si>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</si>
  <si>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</si>
  <si>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</si>
  <si>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</si>
  <si>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</si>
  <si>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</si>
  <si>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</si>
  <si>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</si>
  <si>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</si>
  <si>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</si>
  <si>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</si>
  <si>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</si>
  <si>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</si>
  <si>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</si>
  <si>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</si>
  <si>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</si>
  <si>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</si>
  <si>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</si>
  <si>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</si>
  <si>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</si>
  <si>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</si>
  <si>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ANDJE DDJN-</t>
  </si>
  <si>
    <t>SIN IDENTIFICAR</t>
  </si>
  <si>
    <t>OTRA</t>
  </si>
  <si>
    <t>El Comité de Conciliación gestionó la sesión el 19 de marzo de 2025 mediante eKOGUI. De igual manera, se elaboró la ficha de conciliación a través del sistema eKOGUI durante el periodo evaluado.</t>
  </si>
  <si>
    <t>Al hacer la revisión y verificación en el Sistema y cotejándolo con lo enviado por la Oficina Jurídica, los abogados registrados y
activos para el primer semestre de 2025 coincide en: cantidad de abogados, actualización de datos, experiencia laboral y 
correo electrónico. Asimismo, se cuenta con los soportes de las capacitaciones brindadas por la ANDJE a las que asistieron 
los abogados que representan a la UPN.</t>
  </si>
  <si>
    <t>La Universidad Pedagógica Nacional, no es sección presupuestal del Ministerio de Hacienda, por lo que no tiene ningún manejo con el SIIF.</t>
  </si>
  <si>
    <t>Respecto a la actualización de la calificación del riesgo en el sistema,  se encontró que, dieciséis (16) procesos tienen calificación del riesgo antes del 31 de diciembre de 2024. Según el Decreto 104 de 2025 en su artículo 2.2.3.4.1.10  son responsabilidades del rol de abogado que represente a la entidad en eKOGUI entre otras: calificar el riesgo en cada uno de los procesos judiciales y trámites arbitrales a su cargo con una periodicidad no superior a seis (6) meses, así como cada vez que se profiera una sentencia judicial o laudo arbitral en estos, de conformidad con la metodología que determine la Agencia Nacional de Defensa Jurídica del Estado, por lo anterior, es importante que se haga la actualización de la calificación en los 16 procesos que no lo tienen.
Según la Oficina Jurídica sobre la calificación del riesgo del proceso judicial en que no se calificó se hizo la siguiente explicación: Consejo de Estado Sección Segunda
Expediente: 11001032500020210057600
Partes:
Demandante: Unidad Administrativa Especial de Gestión Pensional y Contribuciones Parafiscales UGPP
Demandado: Campo Elías Reyes Fandiño
Interviniente: Agencia Nacional de Defensa Jurídica del Estado ANDJE
Interviniente: Universidad Pedagógica Nacional
Tipo de proceso: Recurso extraordinario de revisión
Cuantía: $0
En detalle, el recurso interpuesto por la UGPP versa respecto de la revisión de una Sentencia que proviene del expediente judicial 11001333502020160048200 en donde ni siquiera estamos vinculados y le dieron la razón al señor CAMPO ELIAS REYES FANDIÑO en calidad de demandante.
A la Universidad se le vincula únicamente dentro del marco del recurso extraordinario, exclusivamente para emitir concepto respecto de si está o no de acuerdo con los fundamentos de la solicitud de revisión presentada por la UGPP y pronunciarse sobre el particular, sin que ello implique una participación activa o una relación material con los hechos objeto del proceso ordinario original.
Por su parte, la Agencia Nacional de Defensa Jurídica del Estado en sus resoluciones e instructivos señala que la calificación del riesgo en el eKOGUI se hará únicamente cuando exista una amenaza real y directa contra el patrimonio público de la Nación, situación que no se configura en este caso al no haber una pretensión económica en contra de la Universidad ni una condena proferida en su contra en el proceso original. 
Adicional a lo anterior tenemos:
1. No es un proceso judicial sino un recurso extraordinario.
2. La universidad no es parte, sino un vinculado como lo es la Agencia Nacional de Defensa Jurídica del Estado.
3. No existe cuantía imputable a la entidad.</t>
  </si>
  <si>
    <t>Para el primer semestre de 2025 se presentó un (1) auto admisorio de procesos judiciales, que fueron notificados por el buzón notificaciones judiciales a la UPN, este fue: 11001032500020210057600, el proceso judicial fue registrado en el sistema eKOGUI y este registro se hizo con oportunidad en los 10 días hábiles en el sistema eKOGUI, conforme a la normativa (No. 3 art. 2.2.3.4.1.10 DL 104 de 2025).</t>
  </si>
  <si>
    <t xml:space="preserve">Se evidencia que el nivel de capacitación de los usuarios en el rol Administrador del sistema, abogado, secretario de Comité de conciliación y Jefe Control Interno eKOGUI, fueron actualizados durante el periodo 2024 y 2025 que es lo que solicita la ANDJE, mientras que rol del jefe financiero no se ha capacitado desde el 2022 lo cual indica que no todos están actualizados ni con capitaciones vigentes.
La Oficina Jurídica deberá analizar la viabilidad de implementar un plan de mejoramiento, respecto a los incumplimientos detectados durante el presente seguimiento, en procura de mitigar los mismos; así como generar controles orientados a la verificación del cumplimiento de lo reglado taxativamente en las normas citadas como criterios.
Se resalta la disposición de los funcionarios de la Oficina Jurídica para atender el proceso de verificación, la oportuna atención y entrega de la información solicitada por la Oficina de Control Interno como insumo para la presentación de esta certificación, lo cual permitió la verificación y consolidación de la información.
Recomendación General
Garantizar el registro y actualización de toda la información requerida en el sistema eKOGUI, asegurando que los usuarios cumplan con sus responsabilidades, orientados a contribuir a la mejora continua en el desempeño y cumplimiento de las obligaciones establecidas por el Decreto 104 de 2025 y de la Agencia Nacional de Defensa Jurídica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</si>
</sst>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73">
    <font>
      <sz val="11"/>
      <color theme="1"/>
      <name val="Calibri"/>
      <family val="2"/>
      <scheme val="minor"/>
    </font>
    <font>
      <sz val="11"/>
      <color indexed="8"/>
      <name val="Calibri"/>
      <family val="2"/>
      <charset val="1"/>
    </font>
    <font>
      <u/>
      <sz val="11"/>
      <color theme="10"/>
      <name val="Calibri"/>
      <family val="2"/>
      <scheme val="minor"/>
    </font>
    <font>
      <sz val="11"/>
      <color theme="1"/>
      <name val="Calibri"/>
      <family val="2"/>
      <scheme val="minor"/>
    </font>
    <font>
      <b/>
      <sz val="10"/>
      <color rgb="FF223B7F"/>
      <name val="Nunito Sans Normal"/>
    </font>
    <font>
      <sz val="12"/>
      <color rgb="FF223B7F"/>
      <name val="Nunito Sans Normal"/>
    </font>
    <font>
      <sz val="8"/>
      <name val="Calibri"/>
      <family val="2"/>
      <scheme val="minor"/>
    </font>
    <font>
      <sz val="11"/>
      <color theme="4"/>
      <name val="Calibri"/>
      <family val="2"/>
      <scheme val="minor"/>
    </font>
    <font>
      <sz val="10"/>
      <color theme="1"/>
      <name val="Franklin Gothic Book"/>
      <family val="2"/>
    </font>
    <font>
      <sz val="11"/>
      <color theme="1"/>
      <name val="Franklin Gothic Book"/>
      <family val="2"/>
    </font>
    <font>
      <b/>
      <sz val="22"/>
      <color rgb="FF223B7F"/>
      <name val="Franklin Gothic Book"/>
      <family val="2"/>
    </font>
    <font>
      <sz val="12"/>
      <color theme="1"/>
      <name val="Franklin Gothic Book"/>
      <family val="2"/>
    </font>
    <font>
      <sz val="11"/>
      <color rgb="FF223B7F"/>
      <name val="Franklin Gothic Book"/>
      <family val="2"/>
    </font>
    <font>
      <sz val="12"/>
      <color theme="0" tint="-0.249977111117893"/>
      <name val="Franklin Gothic Book"/>
      <family val="2"/>
    </font>
    <font>
      <sz val="10"/>
      <color theme="0" tint="-0.499984740745262"/>
      <name val="Franklin Gothic Book"/>
      <family val="2"/>
    </font>
    <font>
      <b/>
      <sz val="10"/>
      <color rgb="FF223B7F"/>
      <name val="Franklin Gothic Book"/>
      <family val="2"/>
    </font>
    <font>
      <b/>
      <sz val="20"/>
      <color rgb="FF223B7F"/>
      <name val="Franklin Gothic Book"/>
      <family val="2"/>
    </font>
    <font>
      <b/>
      <u/>
      <sz val="16"/>
      <color theme="0"/>
      <name val="Franklin Gothic Book"/>
      <family val="2"/>
    </font>
    <font>
      <sz val="11"/>
      <color theme="6" tint="0.79998168889431442"/>
      <name val="Franklin Gothic Book"/>
      <family val="2"/>
    </font>
    <font>
      <b/>
      <sz val="11"/>
      <color theme="4" tint="-0.249977111117893"/>
      <name val="Franklin Gothic Book"/>
      <family val="2"/>
    </font>
    <font>
      <b/>
      <sz val="11"/>
      <color rgb="FF223B7F"/>
      <name val="Franklin Gothic Book"/>
      <family val="2"/>
    </font>
    <font>
      <b/>
      <sz val="18"/>
      <color rgb="FF223B7F"/>
      <name val="Franklin Gothic Book"/>
      <family val="2"/>
    </font>
    <font>
      <b/>
      <sz val="16"/>
      <color rgb="FF223B7F"/>
      <name val="Franklin Gothic Book"/>
      <family val="2"/>
    </font>
    <font>
      <sz val="14"/>
      <color theme="1"/>
      <name val="Franklin Gothic Book"/>
      <family val="2"/>
    </font>
    <font>
      <sz val="12"/>
      <color rgb="FF223B7F"/>
      <name val="Franklin Gothic Book"/>
      <family val="2"/>
    </font>
    <font>
      <u/>
      <sz val="12"/>
      <color theme="1"/>
      <name val="Franklin Gothic Book"/>
      <family val="2"/>
    </font>
    <font>
      <b/>
      <sz val="12"/>
      <color rgb="FF223B7F"/>
      <name val="Franklin Gothic Book"/>
      <family val="2"/>
    </font>
    <font>
      <b/>
      <sz val="11"/>
      <color rgb="FFFF3737"/>
      <name val="Franklin Gothic Book"/>
      <family val="2"/>
    </font>
    <font>
      <u/>
      <sz val="11"/>
      <color theme="1"/>
      <name val="Franklin Gothic Book"/>
      <family val="2"/>
    </font>
    <font>
      <sz val="12"/>
      <color theme="0" tint="-4.9989318521683403E-2"/>
      <name val="Franklin Gothic Book"/>
      <family val="2"/>
    </font>
    <font>
      <b/>
      <sz val="10"/>
      <color theme="0" tint="-4.9989318521683403E-2"/>
      <name val="Franklin Gothic Book"/>
      <family val="2"/>
    </font>
    <font>
      <sz val="9"/>
      <color theme="1"/>
      <name val="Franklin Gothic Book"/>
      <family val="2"/>
    </font>
    <font>
      <sz val="10"/>
      <color rgb="FF223B7F"/>
      <name val="Franklin Gothic Book"/>
      <family val="2"/>
    </font>
    <font>
      <sz val="12"/>
      <color rgb="FFFF0000"/>
      <name val="Franklin Gothic Book"/>
      <family val="2"/>
    </font>
    <font>
      <u/>
      <sz val="12"/>
      <color rgb="FFFF0000"/>
      <name val="Franklin Gothic Book"/>
      <family val="2"/>
    </font>
    <font>
      <b/>
      <sz val="11"/>
      <color theme="0" tint="-0.499984740745262"/>
      <name val="Franklin Gothic Book"/>
      <family val="2"/>
    </font>
    <font>
      <b/>
      <sz val="12"/>
      <color rgb="FFFF0000"/>
      <name val="Franklin Gothic Book"/>
      <family val="2"/>
    </font>
    <font>
      <b/>
      <sz val="12"/>
      <color theme="0"/>
      <name val="Franklin Gothic Book"/>
      <family val="2"/>
    </font>
    <font>
      <b/>
      <u/>
      <sz val="16"/>
      <color theme="10"/>
      <name val="Franklin Gothic Book"/>
      <family val="2"/>
    </font>
    <font>
      <sz val="11"/>
      <color rgb="FFFF0000"/>
      <name val="Franklin Gothic Book"/>
      <family val="2"/>
    </font>
    <font>
      <b/>
      <sz val="14"/>
      <color rgb="FF223B7F"/>
      <name val="Franklin Gothic Book"/>
      <family val="2"/>
    </font>
    <font>
      <b/>
      <sz val="13"/>
      <color rgb="FF223B7F"/>
      <name val="Franklin Gothic Book"/>
      <family val="2"/>
    </font>
    <font>
      <sz val="13"/>
      <color theme="1"/>
      <name val="Franklin Gothic Book"/>
      <family val="2"/>
    </font>
    <font>
      <b/>
      <sz val="12"/>
      <color theme="4" tint="-0.249977111117893"/>
      <name val="Franklin Gothic Book"/>
      <family val="2"/>
    </font>
    <font>
      <b/>
      <sz val="11"/>
      <color theme="1"/>
      <name val="Franklin Gothic Book"/>
      <family val="2"/>
    </font>
    <font>
      <b/>
      <sz val="13"/>
      <color theme="4" tint="-0.249977111117893"/>
      <name val="Franklin Gothic Book"/>
      <family val="2"/>
    </font>
    <font>
      <b/>
      <sz val="14"/>
      <color theme="1"/>
      <name val="Franklin Gothic Book"/>
      <family val="2"/>
    </font>
    <font>
      <b/>
      <sz val="10"/>
      <color theme="1"/>
      <name val="Franklin Gothic Book"/>
      <family val="2"/>
    </font>
    <font>
      <sz val="11"/>
      <color theme="0" tint="-4.9989318521683403E-2"/>
      <name val="Franklin Gothic Book"/>
      <family val="2"/>
    </font>
    <font>
      <sz val="15"/>
      <color theme="0"/>
      <name val="Franklin Gothic Book"/>
      <family val="2"/>
    </font>
    <font>
      <u/>
      <sz val="15"/>
      <color theme="0"/>
      <name val="Franklin Gothic Book"/>
      <family val="2"/>
    </font>
    <font>
      <sz val="12"/>
      <name val="Franklin Gothic Book"/>
      <family val="2"/>
    </font>
    <font>
      <b/>
      <sz val="11"/>
      <color theme="0" tint="-4.9989318521683403E-2"/>
      <name val="Franklin Gothic Book"/>
      <family val="2"/>
    </font>
    <font>
      <b/>
      <sz val="12"/>
      <color rgb="FFFF3737"/>
      <name val="Franklin Gothic Book"/>
      <family val="2"/>
    </font>
    <font>
      <sz val="17"/>
      <color theme="0"/>
      <name val="Franklin Gothic Book"/>
      <family val="2"/>
    </font>
    <font>
      <u/>
      <sz val="17"/>
      <color theme="0"/>
      <name val="Franklin Gothic Book"/>
      <family val="2"/>
    </font>
    <font>
      <b/>
      <sz val="11"/>
      <color rgb="FFFF0000"/>
      <name val="Franklin Gothic Book"/>
      <family val="2"/>
    </font>
    <font>
      <b/>
      <sz val="14"/>
      <color theme="3"/>
      <name val="Franklin Gothic Book"/>
      <family val="2"/>
    </font>
    <font>
      <b/>
      <sz val="11"/>
      <color rgb="FFEE0000"/>
      <name val="Franklin Gothic Book"/>
      <family val="2"/>
    </font>
    <font>
      <sz val="14"/>
      <color rgb="FF223B7F"/>
      <name val="Franklin Gothic Book"/>
      <family val="2"/>
    </font>
    <font>
      <sz val="13"/>
      <color rgb="FF223B7F"/>
      <name val="Franklin Gothic Book"/>
      <family val="2"/>
    </font>
    <font>
      <sz val="13"/>
      <color rgb="FF000000"/>
      <name val="Franklin Gothic Book"/>
      <family val="2"/>
    </font>
    <font>
      <b/>
      <sz val="14"/>
      <color theme="4" tint="-0.499984740745262"/>
      <name val="Franklin Gothic Book"/>
      <family val="2"/>
    </font>
    <font>
      <sz val="10"/>
      <color theme="0" tint="-4.9989318521683403E-2"/>
      <name val="Franklin Gothic Book"/>
      <family val="2"/>
    </font>
    <font>
      <sz val="11"/>
      <color theme="0" tint="-4.9989318521683403E-2"/>
      <name val="Arial"/>
      <family val="2"/>
    </font>
    <font>
      <b/>
      <sz val="18"/>
      <color rgb="FFFF0000"/>
      <name val="Franklin Gothic Book"/>
      <family val="2"/>
    </font>
    <font>
      <b/>
      <sz val="11"/>
      <color rgb="FFFF3300"/>
      <name val="Franklin Gothic Book"/>
      <family val="2"/>
    </font>
    <font>
      <b/>
      <sz val="12"/>
      <color rgb="FFFF3300"/>
      <name val="Franklin Gothic Book"/>
      <family val="2"/>
    </font>
    <font>
      <sz val="13"/>
      <name val="Franklin Gothic Book"/>
      <family val="2"/>
    </font>
    <font>
      <sz val="13"/>
      <color rgb="FFFF3737"/>
      <name val="Franklin Gothic Book"/>
      <family val="2"/>
    </font>
    <font>
      <sz val="11"/>
      <color rgb="FFFF3737"/>
      <name val="Franklin Gothic Book"/>
      <family val="2"/>
    </font>
    <font>
      <sz val="12"/>
      <color rgb="FFFF3737"/>
      <name val="Franklin Gothic Book"/>
      <family val="2"/>
    </font>
    <font>
      <b/>
      <sz val="12"/>
      <color rgb="FF002060"/>
      <name val="Franklin Gothic Book"/>
      <family val="2"/>
    </font>
  </fonts>
  <fills count="13">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
      <patternFill patternType="solid">
        <fgColor theme="2"/>
        <bgColor indexed="64"/>
      </patternFill>
    </fill>
    <fill>
      <patternFill patternType="solid">
        <fgColor theme="8" tint="0.59999389629810485"/>
        <bgColor indexed="64"/>
      </patternFill>
    </fill>
    <fill>
      <patternFill patternType="solid">
        <fgColor rgb="FFFFF9E7"/>
        <bgColor indexed="64"/>
      </patternFill>
    </fill>
  </fills>
  <borders count="11">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53">
    <xf numFmtId="0" fontId="0" fillId="0" borderId="0" xfId="0"/>
    <xf numFmtId="0" fontId="0" fillId="5" borderId="0" xfId="0" applyFill="1"/>
    <xf numFmtId="0" fontId="0" fillId="7" borderId="0" xfId="0" applyFill="1"/>
    <xf numFmtId="0" fontId="7" fillId="0" borderId="0" xfId="0" applyFont="1"/>
    <xf numFmtId="14" fontId="0" fillId="0" borderId="0" xfId="0" applyNumberFormat="1"/>
    <xf numFmtId="49" fontId="0" fillId="0" borderId="0" xfId="0" applyNumberFormat="1"/>
    <xf numFmtId="0" fontId="9" fillId="5" borderId="0" xfId="0" applyFont="1" applyFill="1"/>
    <xf numFmtId="0" fontId="13" fillId="5" borderId="0" xfId="0" applyFont="1" applyFill="1" applyAlignment="1">
      <alignment vertical="center"/>
    </xf>
    <xf numFmtId="0" fontId="14" fillId="5" borderId="0" xfId="0" applyFont="1" applyFill="1"/>
    <xf numFmtId="0" fontId="15" fillId="5" borderId="0" xfId="0" applyFont="1" applyFill="1" applyAlignment="1">
      <alignment vertical="center"/>
    </xf>
    <xf numFmtId="0" fontId="18" fillId="5" borderId="0" xfId="0" applyFont="1" applyFill="1"/>
    <xf numFmtId="0" fontId="16" fillId="5" borderId="0" xfId="0" applyFont="1" applyFill="1" applyAlignment="1">
      <alignment horizontal="left" vertical="center"/>
    </xf>
    <xf numFmtId="0" fontId="11" fillId="5" borderId="0" xfId="0" applyFont="1" applyFill="1" applyAlignment="1">
      <alignment vertical="center"/>
    </xf>
    <xf numFmtId="0" fontId="11" fillId="2" borderId="0" xfId="0" applyFont="1" applyFill="1" applyAlignment="1">
      <alignment vertical="center"/>
    </xf>
    <xf numFmtId="0" fontId="25" fillId="5" borderId="0" xfId="0" applyFont="1" applyFill="1" applyAlignment="1">
      <alignment vertical="center"/>
    </xf>
    <xf numFmtId="0" fontId="11" fillId="5" borderId="0" xfId="0" applyFont="1" applyFill="1" applyAlignment="1">
      <alignment vertical="top" wrapText="1"/>
    </xf>
    <xf numFmtId="0" fontId="9" fillId="5" borderId="0" xfId="0" applyFont="1" applyFill="1" applyAlignment="1">
      <alignment vertical="center"/>
    </xf>
    <xf numFmtId="0" fontId="9" fillId="7" borderId="0" xfId="0" applyFont="1" applyFill="1" applyAlignment="1">
      <alignment wrapText="1"/>
    </xf>
    <xf numFmtId="0" fontId="11" fillId="5" borderId="0" xfId="0" applyFont="1" applyFill="1" applyProtection="1">
      <protection locked="0"/>
    </xf>
    <xf numFmtId="0" fontId="28" fillId="5" borderId="0" xfId="0" applyFont="1" applyFill="1"/>
    <xf numFmtId="0" fontId="29" fillId="5" borderId="0" xfId="0" applyFont="1" applyFill="1" applyAlignment="1">
      <alignment vertical="center"/>
    </xf>
    <xf numFmtId="0" fontId="30" fillId="5" borderId="0" xfId="0" applyFont="1" applyFill="1"/>
    <xf numFmtId="0" fontId="9" fillId="5" borderId="0" xfId="0" applyFont="1" applyFill="1" applyAlignment="1">
      <alignment horizontal="left" vertical="center" indent="2"/>
    </xf>
    <xf numFmtId="0" fontId="9" fillId="5" borderId="0" xfId="0" applyFont="1" applyFill="1" applyAlignment="1">
      <alignment horizontal="center" vertical="center"/>
    </xf>
    <xf numFmtId="0" fontId="31" fillId="5" borderId="0" xfId="0" applyFont="1" applyFill="1" applyAlignment="1">
      <alignment horizontal="center" vertical="center"/>
    </xf>
    <xf numFmtId="0" fontId="11" fillId="5" borderId="0" xfId="0" applyFont="1" applyFill="1" applyAlignment="1">
      <alignment horizontal="left" vertical="center"/>
    </xf>
    <xf numFmtId="0" fontId="9" fillId="2" borderId="0" xfId="0" applyFont="1" applyFill="1"/>
    <xf numFmtId="0" fontId="9" fillId="0" borderId="0" xfId="0" applyFont="1"/>
    <xf numFmtId="0" fontId="33" fillId="3" borderId="0" xfId="0" applyFont="1" applyFill="1"/>
    <xf numFmtId="0" fontId="34" fillId="3" borderId="0" xfId="0" applyFont="1" applyFill="1"/>
    <xf numFmtId="0" fontId="33" fillId="2" borderId="0" xfId="0" applyFont="1" applyFill="1"/>
    <xf numFmtId="0" fontId="35" fillId="2" borderId="0" xfId="0" applyFont="1" applyFill="1"/>
    <xf numFmtId="164" fontId="13" fillId="2" borderId="0" xfId="0" applyNumberFormat="1" applyFont="1" applyFill="1" applyAlignment="1" applyProtection="1">
      <alignment vertical="center" wrapText="1"/>
      <protection locked="0"/>
    </xf>
    <xf numFmtId="0" fontId="36" fillId="3" borderId="0" xfId="0" applyFont="1" applyFill="1"/>
    <xf numFmtId="0" fontId="36" fillId="2" borderId="0" xfId="0" applyFont="1" applyFill="1" applyAlignment="1">
      <alignment horizontal="center"/>
    </xf>
    <xf numFmtId="0" fontId="37" fillId="2" borderId="0" xfId="0" applyFont="1" applyFill="1" applyAlignment="1">
      <alignment horizontal="center"/>
    </xf>
    <xf numFmtId="0" fontId="36" fillId="3" borderId="0" xfId="0" applyFont="1" applyFill="1" applyAlignment="1">
      <alignment horizontal="center"/>
    </xf>
    <xf numFmtId="0" fontId="20" fillId="7" borderId="0" xfId="0" applyFont="1" applyFill="1" applyAlignment="1">
      <alignment vertical="center" wrapText="1"/>
    </xf>
    <xf numFmtId="0" fontId="9" fillId="3" borderId="0" xfId="0" applyFont="1" applyFill="1" applyAlignment="1">
      <alignment wrapText="1"/>
    </xf>
    <xf numFmtId="0" fontId="32" fillId="2" borderId="0" xfId="0" applyFont="1" applyFill="1"/>
    <xf numFmtId="0" fontId="34" fillId="2" borderId="0" xfId="0" applyFont="1" applyFill="1"/>
    <xf numFmtId="0" fontId="39" fillId="2" borderId="0" xfId="0" applyFont="1" applyFill="1"/>
    <xf numFmtId="0" fontId="12" fillId="2" borderId="0" xfId="0" applyFont="1" applyFill="1" applyAlignment="1">
      <alignment vertical="center"/>
    </xf>
    <xf numFmtId="0" fontId="42" fillId="5" borderId="0" xfId="0" applyFont="1" applyFill="1"/>
    <xf numFmtId="0" fontId="43" fillId="5" borderId="0" xfId="0" applyFont="1" applyFill="1"/>
    <xf numFmtId="0" fontId="12" fillId="7" borderId="0" xfId="0" applyFont="1" applyFill="1" applyAlignment="1">
      <alignment horizontal="center" vertical="center" wrapText="1"/>
    </xf>
    <xf numFmtId="0" fontId="44" fillId="0" borderId="0" xfId="0" applyFont="1" applyAlignment="1">
      <alignment horizontal="center" vertical="center" wrapText="1"/>
    </xf>
    <xf numFmtId="0" fontId="9" fillId="0" borderId="0" xfId="0" applyFont="1" applyAlignment="1">
      <alignment horizontal="center" vertical="center"/>
    </xf>
    <xf numFmtId="14"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47" fillId="12" borderId="9" xfId="0" applyFont="1" applyFill="1"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Alignment="1">
      <alignment horizontal="center" vertical="center" wrapText="1"/>
    </xf>
    <xf numFmtId="0" fontId="46" fillId="0" borderId="0" xfId="0" applyFont="1" applyAlignment="1">
      <alignment horizontal="center" vertical="center" wrapText="1"/>
    </xf>
    <xf numFmtId="0" fontId="48" fillId="5" borderId="0" xfId="0" applyFont="1" applyFill="1" applyAlignment="1">
      <alignment vertical="center"/>
    </xf>
    <xf numFmtId="0" fontId="49" fillId="3" borderId="0" xfId="0" applyFont="1" applyFill="1" applyAlignment="1">
      <alignment horizontal="center" vertical="center" wrapText="1"/>
    </xf>
    <xf numFmtId="2" fontId="33" fillId="2" borderId="0" xfId="3" applyNumberFormat="1" applyFont="1" applyFill="1"/>
    <xf numFmtId="0" fontId="48" fillId="5" borderId="0" xfId="0" applyFont="1" applyFill="1"/>
    <xf numFmtId="0" fontId="52" fillId="5" borderId="0" xfId="0" applyFont="1" applyFill="1" applyAlignment="1">
      <alignment horizontal="center" vertical="center" wrapText="1"/>
    </xf>
    <xf numFmtId="0" fontId="48" fillId="5" borderId="0" xfId="0" applyFont="1" applyFill="1" applyAlignment="1">
      <alignment horizontal="center"/>
    </xf>
    <xf numFmtId="0" fontId="51" fillId="2" borderId="0" xfId="0" applyFont="1" applyFill="1" applyAlignment="1" applyProtection="1">
      <alignment vertical="top" wrapText="1"/>
      <protection locked="0"/>
    </xf>
    <xf numFmtId="0" fontId="54" fillId="3" borderId="0" xfId="0" applyFont="1" applyFill="1" applyAlignment="1">
      <alignment horizontal="center" vertical="center" wrapText="1"/>
    </xf>
    <xf numFmtId="0" fontId="26" fillId="4" borderId="0" xfId="0" applyFont="1" applyFill="1" applyAlignment="1">
      <alignment horizontal="center" vertical="center" wrapText="1"/>
    </xf>
    <xf numFmtId="0" fontId="8" fillId="5" borderId="0" xfId="0" applyFont="1" applyFill="1" applyAlignment="1">
      <alignment vertical="center" wrapText="1"/>
    </xf>
    <xf numFmtId="0" fontId="9" fillId="5" borderId="0" xfId="0" applyFont="1" applyFill="1" applyAlignment="1" applyProtection="1">
      <alignment vertical="center"/>
      <protection locked="0"/>
    </xf>
    <xf numFmtId="0" fontId="57" fillId="9" borderId="0" xfId="0" applyFont="1" applyFill="1" applyAlignment="1">
      <alignment horizontal="center" vertical="center"/>
    </xf>
    <xf numFmtId="0" fontId="57" fillId="9" borderId="0" xfId="0" applyFont="1" applyFill="1" applyAlignment="1">
      <alignment horizontal="center" vertical="center" wrapText="1"/>
    </xf>
    <xf numFmtId="0" fontId="57" fillId="2" borderId="0" xfId="0" applyFont="1" applyFill="1" applyAlignment="1">
      <alignment horizontal="center" vertical="center"/>
    </xf>
    <xf numFmtId="0" fontId="11" fillId="5" borderId="0" xfId="0" applyFont="1" applyFill="1"/>
    <xf numFmtId="0" fontId="25" fillId="5" borderId="0" xfId="0" applyFont="1" applyFill="1"/>
    <xf numFmtId="0" fontId="42" fillId="5" borderId="0" xfId="0" applyFont="1" applyFill="1" applyAlignment="1">
      <alignment wrapText="1"/>
    </xf>
    <xf numFmtId="0" fontId="40" fillId="5" borderId="0" xfId="0" applyFont="1" applyFill="1" applyAlignment="1">
      <alignment horizontal="left" vertical="center"/>
    </xf>
    <xf numFmtId="0" fontId="24" fillId="5" borderId="0" xfId="0" applyFont="1" applyFill="1" applyAlignment="1">
      <alignment vertical="center"/>
    </xf>
    <xf numFmtId="0" fontId="63" fillId="5" borderId="0" xfId="0" applyFont="1" applyFill="1"/>
    <xf numFmtId="0" fontId="64" fillId="5" borderId="0" xfId="0" applyFont="1" applyFill="1"/>
    <xf numFmtId="165" fontId="9" fillId="5" borderId="0" xfId="4" applyNumberFormat="1" applyFont="1" applyFill="1"/>
    <xf numFmtId="165" fontId="9" fillId="0" borderId="9" xfId="4" applyNumberFormat="1" applyFont="1" applyBorder="1" applyAlignment="1">
      <alignment horizontal="center" vertical="center"/>
    </xf>
    <xf numFmtId="9" fontId="24" fillId="5" borderId="0" xfId="3" applyFont="1" applyFill="1" applyBorder="1" applyAlignment="1">
      <alignment horizontal="right" vertical="center"/>
    </xf>
    <xf numFmtId="0" fontId="24" fillId="2" borderId="0" xfId="0" applyFont="1" applyFill="1" applyAlignment="1">
      <alignment vertical="center"/>
    </xf>
    <xf numFmtId="9" fontId="24" fillId="2" borderId="0" xfId="3" applyFont="1" applyFill="1" applyBorder="1" applyAlignment="1">
      <alignment horizontal="right" vertical="center"/>
    </xf>
    <xf numFmtId="165" fontId="24" fillId="5" borderId="0" xfId="4" applyNumberFormat="1" applyFont="1" applyFill="1" applyAlignment="1">
      <alignment horizontal="right" vertical="center"/>
    </xf>
    <xf numFmtId="165" fontId="24" fillId="2" borderId="0" xfId="4" applyNumberFormat="1" applyFont="1" applyFill="1" applyBorder="1" applyAlignment="1">
      <alignment horizontal="right" vertical="center"/>
    </xf>
    <xf numFmtId="0" fontId="26" fillId="4" borderId="0" xfId="0" applyFont="1" applyFill="1" applyAlignment="1">
      <alignment vertical="center" wrapText="1"/>
    </xf>
    <xf numFmtId="165" fontId="24" fillId="5" borderId="0" xfId="4" applyNumberFormat="1" applyFont="1" applyFill="1" applyBorder="1" applyAlignment="1">
      <alignment vertical="center"/>
    </xf>
    <xf numFmtId="165" fontId="24" fillId="2" borderId="0" xfId="4" applyNumberFormat="1" applyFont="1" applyFill="1" applyAlignment="1">
      <alignment vertical="center" wrapText="1"/>
    </xf>
    <xf numFmtId="165" fontId="24" fillId="5" borderId="0" xfId="4" applyNumberFormat="1" applyFont="1" applyFill="1" applyAlignment="1">
      <alignment vertical="center"/>
    </xf>
    <xf numFmtId="165" fontId="24" fillId="2" borderId="0" xfId="4" applyNumberFormat="1" applyFont="1" applyFill="1" applyAlignment="1">
      <alignment vertical="center"/>
    </xf>
    <xf numFmtId="0" fontId="19" fillId="2" borderId="0" xfId="0" applyFont="1" applyFill="1" applyAlignment="1">
      <alignment vertical="center" wrapText="1"/>
    </xf>
    <xf numFmtId="0" fontId="59" fillId="2" borderId="0" xfId="0" applyFont="1" applyFill="1" applyAlignment="1">
      <alignment vertical="center" wrapText="1"/>
    </xf>
    <xf numFmtId="0" fontId="12" fillId="5" borderId="0" xfId="0" applyFont="1" applyFill="1"/>
    <xf numFmtId="0" fontId="24" fillId="5" borderId="0" xfId="0" applyFont="1" applyFill="1"/>
    <xf numFmtId="0" fontId="69" fillId="5" borderId="0" xfId="0" applyFont="1" applyFill="1" applyAlignment="1">
      <alignment horizontal="center" vertical="center" wrapText="1"/>
    </xf>
    <xf numFmtId="0" fontId="70" fillId="5" borderId="0" xfId="0" applyFont="1" applyFill="1"/>
    <xf numFmtId="0" fontId="71" fillId="5" borderId="0" xfId="0" applyFont="1" applyFill="1"/>
    <xf numFmtId="0" fontId="70" fillId="5" borderId="0" xfId="0" applyFont="1" applyFill="1" applyAlignment="1">
      <alignment vertical="center"/>
    </xf>
    <xf numFmtId="0" fontId="24" fillId="2" borderId="0" xfId="0" applyFont="1" applyFill="1" applyAlignment="1">
      <alignment horizontal="right" vertical="center"/>
    </xf>
    <xf numFmtId="165" fontId="24" fillId="5" borderId="0" xfId="4" applyNumberFormat="1" applyFont="1" applyFill="1" applyBorder="1" applyAlignment="1">
      <alignment horizontal="center" vertical="center" wrapText="1"/>
    </xf>
    <xf numFmtId="0" fontId="24" fillId="5" borderId="0" xfId="0" applyFont="1" applyFill="1" applyAlignment="1">
      <alignment horizontal="right" vertical="center"/>
    </xf>
    <xf numFmtId="165" fontId="24" fillId="2" borderId="0" xfId="4" applyNumberFormat="1" applyFont="1" applyFill="1" applyAlignment="1">
      <alignment horizontal="right" vertical="center"/>
    </xf>
    <xf numFmtId="0" fontId="24" fillId="0" borderId="0" xfId="0" applyFont="1" applyAlignment="1">
      <alignment vertical="center"/>
    </xf>
    <xf numFmtId="165" fontId="24" fillId="5" borderId="0" xfId="4" applyNumberFormat="1" applyFont="1" applyFill="1" applyBorder="1" applyAlignment="1">
      <alignment horizontal="right" vertical="center" wrapText="1"/>
    </xf>
    <xf numFmtId="9" fontId="51" fillId="2" borderId="0" xfId="3" applyFont="1" applyFill="1" applyBorder="1" applyAlignment="1">
      <alignment horizontal="right" vertical="center"/>
    </xf>
    <xf numFmtId="9" fontId="24" fillId="2" borderId="0" xfId="3" applyFont="1" applyFill="1" applyAlignment="1">
      <alignment vertical="center" wrapText="1"/>
    </xf>
    <xf numFmtId="9" fontId="24" fillId="5" borderId="0" xfId="3" applyFont="1" applyFill="1" applyBorder="1" applyAlignment="1">
      <alignment vertical="center"/>
    </xf>
    <xf numFmtId="0" fontId="64" fillId="5" borderId="0" xfId="0" applyFont="1" applyFill="1" applyAlignment="1">
      <alignment horizontal="center"/>
    </xf>
    <xf numFmtId="43" fontId="24" fillId="5" borderId="0" xfId="4" applyFont="1" applyFill="1" applyBorder="1" applyAlignment="1">
      <alignment horizontal="right" vertical="center"/>
    </xf>
    <xf numFmtId="0" fontId="36" fillId="2" borderId="0" xfId="0" applyFont="1" applyFill="1"/>
    <xf numFmtId="0" fontId="50" fillId="3" borderId="0" xfId="2" applyFont="1" applyFill="1" applyAlignment="1">
      <alignment horizontal="center" vertical="center" wrapText="1"/>
    </xf>
    <xf numFmtId="0" fontId="24" fillId="2" borderId="0" xfId="0" applyFont="1" applyFill="1" applyAlignment="1">
      <alignment horizontal="center" vertical="center" wrapText="1"/>
    </xf>
    <xf numFmtId="0" fontId="11" fillId="2" borderId="0" xfId="0" applyFont="1" applyFill="1" applyAlignment="1">
      <alignment horizontal="center" vertical="center"/>
    </xf>
    <xf numFmtId="0" fontId="10" fillId="5" borderId="0" xfId="0" applyFont="1" applyFill="1" applyAlignment="1">
      <alignment horizontal="center" vertical="center"/>
    </xf>
    <xf numFmtId="0" fontId="10" fillId="5" borderId="3" xfId="0" applyFont="1" applyFill="1" applyBorder="1" applyAlignment="1">
      <alignment horizontal="center" vertical="center"/>
    </xf>
    <xf numFmtId="0" fontId="22" fillId="7" borderId="6" xfId="0" applyFont="1" applyFill="1" applyBorder="1" applyAlignment="1" applyProtection="1">
      <alignment horizontal="center" vertical="center"/>
      <protection locked="0"/>
    </xf>
    <xf numFmtId="0" fontId="22" fillId="7" borderId="7" xfId="0" applyFont="1" applyFill="1" applyBorder="1" applyAlignment="1" applyProtection="1">
      <alignment horizontal="center" vertical="center"/>
      <protection locked="0"/>
    </xf>
    <xf numFmtId="0" fontId="21" fillId="5" borderId="0" xfId="0" applyFont="1" applyFill="1" applyAlignment="1">
      <alignment horizontal="center" vertical="center"/>
    </xf>
    <xf numFmtId="0" fontId="21" fillId="5" borderId="1" xfId="0" applyFont="1" applyFill="1" applyBorder="1" applyAlignment="1">
      <alignment horizontal="center" vertical="center"/>
    </xf>
    <xf numFmtId="0" fontId="23" fillId="2" borderId="0" xfId="0" applyFont="1" applyFill="1" applyAlignment="1">
      <alignment horizontal="left" vertical="center" wrapText="1"/>
    </xf>
    <xf numFmtId="0" fontId="46" fillId="7" borderId="0" xfId="0" applyFont="1" applyFill="1" applyAlignment="1">
      <alignment horizontal="center" vertical="center" wrapText="1"/>
    </xf>
    <xf numFmtId="0" fontId="17" fillId="3" borderId="0" xfId="2" applyFont="1" applyFill="1" applyAlignment="1">
      <alignment horizontal="center" vertical="center" wrapText="1"/>
    </xf>
    <xf numFmtId="0" fontId="45" fillId="2" borderId="5" xfId="0" applyFont="1" applyFill="1" applyBorder="1" applyAlignment="1" applyProtection="1">
      <alignment horizontal="center" vertical="center" wrapText="1"/>
      <protection locked="0"/>
    </xf>
    <xf numFmtId="0" fontId="45" fillId="2" borderId="0" xfId="0" applyFont="1" applyFill="1" applyAlignment="1" applyProtection="1">
      <alignment horizontal="center" vertical="center" wrapText="1"/>
      <protection locked="0"/>
    </xf>
    <xf numFmtId="0" fontId="45" fillId="2" borderId="4" xfId="0" applyFont="1" applyFill="1" applyBorder="1" applyAlignment="1" applyProtection="1">
      <alignment horizontal="center" vertical="center" wrapText="1"/>
      <protection locked="0"/>
    </xf>
    <xf numFmtId="14" fontId="45" fillId="2" borderId="5" xfId="0" applyNumberFormat="1" applyFont="1" applyFill="1" applyBorder="1" applyAlignment="1" applyProtection="1">
      <alignment horizontal="center" vertical="center"/>
      <protection locked="0"/>
    </xf>
    <xf numFmtId="14" fontId="45" fillId="2" borderId="0" xfId="0" applyNumberFormat="1" applyFont="1" applyFill="1" applyAlignment="1" applyProtection="1">
      <alignment horizontal="center" vertical="center"/>
      <protection locked="0"/>
    </xf>
    <xf numFmtId="0" fontId="40" fillId="4" borderId="0" xfId="0" applyFont="1" applyFill="1" applyAlignment="1">
      <alignment horizontal="left" vertical="center"/>
    </xf>
    <xf numFmtId="0" fontId="19" fillId="2" borderId="0" xfId="0" applyFont="1" applyFill="1" applyAlignment="1">
      <alignment horizontal="center" vertical="center" wrapText="1"/>
    </xf>
    <xf numFmtId="0" fontId="59" fillId="2" borderId="0" xfId="0" applyFont="1" applyFill="1" applyAlignment="1" applyProtection="1">
      <alignment horizontal="justify" vertical="center" wrapText="1"/>
      <protection locked="0"/>
    </xf>
    <xf numFmtId="0" fontId="45" fillId="6" borderId="5" xfId="0" applyFont="1" applyFill="1" applyBorder="1" applyAlignment="1" applyProtection="1">
      <alignment horizontal="center" vertical="center" wrapText="1"/>
      <protection locked="0"/>
    </xf>
    <xf numFmtId="0" fontId="45" fillId="6" borderId="0" xfId="0" applyFont="1" applyFill="1" applyAlignment="1" applyProtection="1">
      <alignment horizontal="center" vertical="center" wrapText="1"/>
      <protection locked="0"/>
    </xf>
    <xf numFmtId="0" fontId="45" fillId="6" borderId="4" xfId="0" applyFont="1" applyFill="1" applyBorder="1" applyAlignment="1" applyProtection="1">
      <alignment horizontal="center" vertical="center" wrapText="1"/>
      <protection locked="0"/>
    </xf>
    <xf numFmtId="14" fontId="45" fillId="6" borderId="5" xfId="0" applyNumberFormat="1" applyFont="1" applyFill="1" applyBorder="1" applyAlignment="1" applyProtection="1">
      <alignment horizontal="center" vertical="center"/>
      <protection locked="0"/>
    </xf>
    <xf numFmtId="14" fontId="45" fillId="6" borderId="0" xfId="0" applyNumberFormat="1" applyFont="1" applyFill="1" applyAlignment="1" applyProtection="1">
      <alignment horizontal="center" vertical="center"/>
      <protection locked="0"/>
    </xf>
    <xf numFmtId="0" fontId="23" fillId="2" borderId="0" xfId="0" applyFont="1" applyFill="1" applyAlignment="1">
      <alignment horizontal="center" vertical="center" wrapText="1"/>
    </xf>
    <xf numFmtId="0" fontId="23" fillId="2" borderId="4"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5" fillId="6" borderId="0" xfId="0" applyFont="1" applyFill="1" applyAlignment="1" applyProtection="1">
      <alignment horizontal="center" vertical="center"/>
      <protection locked="0"/>
    </xf>
    <xf numFmtId="0" fontId="10" fillId="5" borderId="0" xfId="0" applyFont="1" applyFill="1" applyAlignment="1">
      <alignment horizontal="left" vertical="center"/>
    </xf>
    <xf numFmtId="0" fontId="10" fillId="5" borderId="3" xfId="0" applyFont="1" applyFill="1" applyBorder="1" applyAlignment="1">
      <alignment horizontal="left" vertical="center"/>
    </xf>
    <xf numFmtId="0" fontId="41" fillId="4" borderId="4"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4" xfId="0" applyFont="1" applyFill="1" applyBorder="1" applyAlignment="1">
      <alignment horizontal="center" vertical="center" wrapText="1"/>
    </xf>
    <xf numFmtId="0" fontId="20" fillId="7" borderId="0" xfId="0" applyFont="1" applyFill="1" applyAlignment="1">
      <alignment horizontal="center" vertical="center" wrapText="1"/>
    </xf>
    <xf numFmtId="0" fontId="9" fillId="7" borderId="0" xfId="0" applyFont="1" applyFill="1" applyAlignment="1">
      <alignment horizontal="center" vertical="center" wrapText="1"/>
    </xf>
    <xf numFmtId="0" fontId="45" fillId="6" borderId="4" xfId="0" applyFont="1" applyFill="1" applyBorder="1" applyAlignment="1" applyProtection="1">
      <alignment horizontal="center" vertical="center"/>
      <protection locked="0"/>
    </xf>
    <xf numFmtId="0" fontId="45" fillId="6" borderId="5" xfId="0" applyFont="1" applyFill="1" applyBorder="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59" fillId="2" borderId="0" xfId="0" applyFont="1" applyFill="1" applyAlignment="1" applyProtection="1">
      <alignment horizontal="left" vertical="center" wrapText="1"/>
      <protection locked="0"/>
    </xf>
    <xf numFmtId="0" fontId="59" fillId="2" borderId="0" xfId="0" applyFont="1" applyFill="1" applyAlignment="1" applyProtection="1">
      <alignment horizontal="left" vertical="center"/>
      <protection locked="0"/>
    </xf>
    <xf numFmtId="0" fontId="23" fillId="2" borderId="0" xfId="0" applyFont="1" applyFill="1" applyAlignment="1">
      <alignment horizontal="left" vertical="center"/>
    </xf>
    <xf numFmtId="0" fontId="16" fillId="2" borderId="0" xfId="0" applyFont="1" applyFill="1" applyAlignment="1" applyProtection="1">
      <alignment horizontal="center" vertical="center"/>
      <protection locked="0"/>
    </xf>
    <xf numFmtId="0" fontId="26" fillId="4" borderId="0" xfId="0" applyFont="1" applyFill="1" applyAlignment="1">
      <alignment horizontal="center" vertical="center" wrapText="1"/>
    </xf>
    <xf numFmtId="0" fontId="11" fillId="2" borderId="0" xfId="0" applyFont="1" applyFill="1" applyAlignment="1">
      <alignment horizontal="center" vertical="center" wrapText="1"/>
    </xf>
    <xf numFmtId="0" fontId="11" fillId="5" borderId="0" xfId="0" applyFont="1" applyFill="1" applyAlignment="1">
      <alignment horizontal="center" vertical="center" wrapText="1"/>
    </xf>
    <xf numFmtId="0" fontId="22" fillId="2" borderId="2"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0" xfId="0" applyFont="1" applyFill="1" applyAlignment="1" applyProtection="1">
      <alignment horizontal="center" vertical="center"/>
      <protection locked="0"/>
    </xf>
    <xf numFmtId="0" fontId="9" fillId="7" borderId="0" xfId="0" applyFont="1" applyFill="1" applyAlignment="1">
      <alignment horizontal="center" wrapText="1"/>
    </xf>
    <xf numFmtId="0" fontId="15" fillId="4" borderId="0" xfId="0" applyFont="1" applyFill="1" applyAlignment="1">
      <alignment horizontal="center" vertical="center" wrapText="1"/>
    </xf>
    <xf numFmtId="0" fontId="43" fillId="4" borderId="0" xfId="0" applyFont="1" applyFill="1" applyAlignment="1">
      <alignment horizontal="center" vertical="center" wrapText="1"/>
    </xf>
    <xf numFmtId="0" fontId="43" fillId="4" borderId="1" xfId="0" applyFont="1" applyFill="1" applyBorder="1" applyAlignment="1">
      <alignment horizontal="center" vertical="center" wrapText="1"/>
    </xf>
    <xf numFmtId="165" fontId="65" fillId="0" borderId="2" xfId="4" applyNumberFormat="1" applyFont="1" applyBorder="1" applyAlignment="1" applyProtection="1">
      <alignment horizontal="center" vertical="center"/>
    </xf>
    <xf numFmtId="165" fontId="21" fillId="0" borderId="2" xfId="4" applyNumberFormat="1" applyFont="1" applyBorder="1" applyAlignment="1" applyProtection="1">
      <alignment horizontal="center" vertical="center"/>
      <protection locked="0"/>
    </xf>
    <xf numFmtId="0" fontId="43" fillId="2" borderId="0" xfId="0" applyFont="1" applyFill="1" applyAlignment="1">
      <alignment horizontal="center" vertical="center" wrapText="1"/>
    </xf>
    <xf numFmtId="0" fontId="43" fillId="2" borderId="1" xfId="0" applyFont="1" applyFill="1" applyBorder="1" applyAlignment="1">
      <alignment horizontal="center" vertical="center" wrapText="1"/>
    </xf>
    <xf numFmtId="165" fontId="40" fillId="2" borderId="0" xfId="4" applyNumberFormat="1" applyFont="1" applyFill="1" applyAlignment="1" applyProtection="1">
      <alignment horizontal="center" vertical="center"/>
      <protection locked="0"/>
    </xf>
    <xf numFmtId="0" fontId="61" fillId="5" borderId="0" xfId="0" applyFont="1" applyFill="1" applyAlignment="1">
      <alignment vertical="center" wrapText="1"/>
    </xf>
    <xf numFmtId="0" fontId="61" fillId="5" borderId="4" xfId="0" applyFont="1" applyFill="1" applyBorder="1" applyAlignment="1">
      <alignment vertical="center" wrapText="1"/>
    </xf>
    <xf numFmtId="165" fontId="40" fillId="5" borderId="0" xfId="4" applyNumberFormat="1" applyFont="1" applyFill="1" applyAlignment="1" applyProtection="1">
      <alignment horizontal="center" vertical="center"/>
      <protection locked="0"/>
    </xf>
    <xf numFmtId="165" fontId="40" fillId="2" borderId="8" xfId="4" applyNumberFormat="1" applyFont="1" applyFill="1" applyBorder="1" applyAlignment="1" applyProtection="1">
      <alignment horizontal="center" vertical="center"/>
      <protection locked="0"/>
    </xf>
    <xf numFmtId="165" fontId="40" fillId="2"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xf>
    <xf numFmtId="0" fontId="42" fillId="2" borderId="1" xfId="0" applyFont="1" applyFill="1" applyBorder="1" applyAlignment="1">
      <alignment horizontal="left" vertical="center" wrapText="1"/>
    </xf>
    <xf numFmtId="165" fontId="40" fillId="5"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indent="2"/>
    </xf>
    <xf numFmtId="0" fontId="42" fillId="2" borderId="4" xfId="0" applyFont="1" applyFill="1" applyBorder="1" applyAlignment="1">
      <alignment horizontal="left" vertical="center" wrapText="1" indent="2"/>
    </xf>
    <xf numFmtId="0" fontId="42" fillId="5" borderId="0" xfId="0" applyFont="1" applyFill="1" applyAlignment="1">
      <alignment horizontal="left" vertical="center" wrapText="1" indent="2"/>
    </xf>
    <xf numFmtId="0" fontId="42" fillId="5" borderId="4" xfId="0" applyFont="1" applyFill="1" applyBorder="1" applyAlignment="1">
      <alignment horizontal="left" vertical="center" wrapText="1" indent="2"/>
    </xf>
    <xf numFmtId="0" fontId="68" fillId="2" borderId="0" xfId="0" applyFont="1" applyFill="1" applyAlignment="1">
      <alignment horizontal="left" vertical="center" wrapText="1" indent="2"/>
    </xf>
    <xf numFmtId="0" fontId="68" fillId="2" borderId="4" xfId="0" applyFont="1" applyFill="1" applyBorder="1" applyAlignment="1">
      <alignment horizontal="left" vertical="center" wrapText="1" indent="2"/>
    </xf>
    <xf numFmtId="165" fontId="40" fillId="5" borderId="8" xfId="4" applyNumberFormat="1" applyFont="1" applyFill="1" applyBorder="1" applyAlignment="1" applyProtection="1">
      <alignment horizontal="center" vertical="center"/>
      <protection locked="0"/>
    </xf>
    <xf numFmtId="0" fontId="42" fillId="5" borderId="0" xfId="0" applyFont="1" applyFill="1" applyAlignment="1">
      <alignment horizontal="center"/>
    </xf>
    <xf numFmtId="0" fontId="11" fillId="5" borderId="0" xfId="0" applyFont="1" applyFill="1" applyAlignment="1">
      <alignment horizontal="center"/>
    </xf>
    <xf numFmtId="165" fontId="40" fillId="5" borderId="5" xfId="4" applyNumberFormat="1" applyFont="1" applyFill="1" applyBorder="1" applyAlignment="1" applyProtection="1">
      <alignment horizontal="center" vertical="center"/>
      <protection locked="0"/>
    </xf>
    <xf numFmtId="165" fontId="40" fillId="0" borderId="5" xfId="4" applyNumberFormat="1" applyFont="1" applyBorder="1" applyAlignment="1" applyProtection="1">
      <alignment horizontal="center" vertical="center"/>
      <protection locked="0"/>
    </xf>
    <xf numFmtId="165" fontId="40" fillId="2" borderId="5" xfId="4" applyNumberFormat="1" applyFont="1" applyFill="1" applyBorder="1" applyAlignment="1" applyProtection="1">
      <alignment horizontal="center" vertical="center"/>
      <protection locked="0"/>
    </xf>
    <xf numFmtId="0" fontId="42" fillId="2" borderId="4" xfId="0" applyFont="1" applyFill="1" applyBorder="1" applyAlignment="1">
      <alignment horizontal="left" vertical="center" wrapText="1"/>
    </xf>
    <xf numFmtId="0" fontId="42" fillId="5" borderId="0" xfId="0" applyFont="1" applyFill="1" applyAlignment="1">
      <alignment horizontal="left" vertical="center" wrapText="1"/>
    </xf>
    <xf numFmtId="0" fontId="42" fillId="5" borderId="4" xfId="0" applyFont="1" applyFill="1" applyBorder="1" applyAlignment="1">
      <alignment horizontal="left" vertical="center" wrapText="1"/>
    </xf>
    <xf numFmtId="0" fontId="42" fillId="2" borderId="0" xfId="0" applyFont="1" applyFill="1" applyAlignment="1">
      <alignment vertical="center" wrapText="1"/>
    </xf>
    <xf numFmtId="0" fontId="42" fillId="2" borderId="4" xfId="0" applyFont="1" applyFill="1" applyBorder="1" applyAlignment="1">
      <alignment vertical="center" wrapText="1"/>
    </xf>
    <xf numFmtId="0" fontId="42" fillId="5" borderId="0" xfId="0" applyFont="1" applyFill="1" applyAlignment="1">
      <alignment vertical="center" wrapText="1"/>
    </xf>
    <xf numFmtId="0" fontId="42" fillId="5" borderId="4" xfId="0" applyFont="1" applyFill="1" applyBorder="1" applyAlignment="1">
      <alignment vertical="center" wrapText="1"/>
    </xf>
    <xf numFmtId="0" fontId="61" fillId="5" borderId="0" xfId="0" applyFont="1" applyFill="1" applyAlignment="1">
      <alignment horizontal="left" vertical="center" wrapText="1"/>
    </xf>
    <xf numFmtId="0" fontId="61" fillId="5" borderId="1" xfId="0" applyFont="1" applyFill="1" applyBorder="1" applyAlignment="1">
      <alignment horizontal="left" vertical="center" wrapText="1"/>
    </xf>
    <xf numFmtId="0" fontId="68" fillId="2" borderId="0" xfId="0" applyFont="1" applyFill="1" applyAlignment="1">
      <alignment vertical="center" wrapText="1"/>
    </xf>
    <xf numFmtId="0" fontId="68" fillId="2" borderId="4" xfId="0" applyFont="1" applyFill="1" applyBorder="1" applyAlignment="1">
      <alignment vertical="center" wrapText="1"/>
    </xf>
    <xf numFmtId="0" fontId="42" fillId="5" borderId="1" xfId="0" applyFont="1" applyFill="1" applyBorder="1" applyAlignment="1">
      <alignment horizontal="left" vertical="center" wrapText="1"/>
    </xf>
    <xf numFmtId="0" fontId="60" fillId="4" borderId="0" xfId="0" applyFont="1" applyFill="1" applyAlignment="1">
      <alignment horizontal="center" vertical="center" wrapText="1"/>
    </xf>
    <xf numFmtId="165" fontId="56" fillId="5" borderId="0" xfId="0" applyNumberFormat="1" applyFont="1" applyFill="1" applyAlignment="1">
      <alignment horizontal="center" vertical="center" wrapText="1"/>
    </xf>
    <xf numFmtId="165" fontId="40" fillId="2" borderId="0" xfId="4" applyNumberFormat="1" applyFont="1" applyFill="1" applyAlignment="1" applyProtection="1">
      <alignment horizontal="center" vertical="center"/>
    </xf>
    <xf numFmtId="165" fontId="40" fillId="2" borderId="0" xfId="4" applyNumberFormat="1" applyFont="1" applyFill="1" applyAlignment="1" applyProtection="1">
      <alignment horizontal="center" vertical="center" wrapText="1"/>
      <protection locked="0"/>
    </xf>
    <xf numFmtId="0" fontId="40" fillId="4" borderId="5" xfId="0" applyFont="1" applyFill="1" applyBorder="1" applyAlignment="1">
      <alignment horizontal="center" vertical="center"/>
    </xf>
    <xf numFmtId="165" fontId="41" fillId="5" borderId="5" xfId="4" applyNumberFormat="1" applyFont="1" applyFill="1" applyBorder="1" applyAlignment="1" applyProtection="1">
      <alignment horizontal="center" vertical="center" wrapText="1"/>
      <protection locked="0"/>
    </xf>
    <xf numFmtId="0" fontId="40" fillId="4" borderId="0" xfId="0" applyFont="1" applyFill="1" applyAlignment="1">
      <alignment horizontal="center" vertical="center"/>
    </xf>
    <xf numFmtId="0" fontId="40" fillId="4" borderId="4" xfId="0" applyFont="1" applyFill="1" applyBorder="1" applyAlignment="1">
      <alignment horizontal="center" vertical="center"/>
    </xf>
    <xf numFmtId="0" fontId="62" fillId="4" borderId="0" xfId="0" applyFont="1" applyFill="1" applyAlignment="1">
      <alignment horizontal="center"/>
    </xf>
    <xf numFmtId="0" fontId="41" fillId="4" borderId="0" xfId="0" applyFont="1" applyFill="1" applyAlignment="1">
      <alignment horizontal="center" vertical="center"/>
    </xf>
    <xf numFmtId="0" fontId="40" fillId="2" borderId="0" xfId="0" applyFont="1" applyFill="1" applyAlignment="1" applyProtection="1">
      <alignment horizontal="center" vertical="center"/>
      <protection locked="0"/>
    </xf>
    <xf numFmtId="0" fontId="62" fillId="4" borderId="0" xfId="0" applyFont="1" applyFill="1" applyAlignment="1">
      <alignment horizontal="center" vertical="center"/>
    </xf>
    <xf numFmtId="0" fontId="62" fillId="4" borderId="0" xfId="0" applyFont="1" applyFill="1" applyAlignment="1">
      <alignment horizontal="center" vertical="center" wrapText="1"/>
    </xf>
    <xf numFmtId="165" fontId="40" fillId="2" borderId="0" xfId="4" applyNumberFormat="1" applyFont="1" applyFill="1" applyAlignment="1">
      <alignment horizontal="center" vertical="center"/>
    </xf>
    <xf numFmtId="165" fontId="40" fillId="5" borderId="0" xfId="4" applyNumberFormat="1" applyFont="1" applyFill="1" applyAlignment="1">
      <alignment horizontal="center" vertical="center"/>
    </xf>
    <xf numFmtId="165" fontId="40" fillId="2" borderId="1" xfId="4" applyNumberFormat="1" applyFont="1" applyFill="1" applyBorder="1" applyAlignment="1" applyProtection="1">
      <alignment horizontal="center" vertical="center"/>
      <protection locked="0"/>
    </xf>
    <xf numFmtId="165" fontId="40" fillId="5" borderId="1" xfId="4" applyNumberFormat="1" applyFont="1" applyFill="1" applyBorder="1" applyAlignment="1" applyProtection="1">
      <alignment horizontal="center" vertical="center"/>
      <protection locked="0"/>
    </xf>
    <xf numFmtId="165" fontId="40" fillId="4" borderId="0" xfId="0" applyNumberFormat="1" applyFont="1" applyFill="1" applyAlignment="1">
      <alignment horizontal="center" vertical="center" wrapText="1"/>
    </xf>
    <xf numFmtId="0" fontId="40" fillId="5" borderId="0" xfId="0" applyFont="1" applyFill="1" applyAlignment="1" applyProtection="1">
      <alignment horizontal="center" vertical="center" wrapText="1"/>
      <protection locked="0"/>
    </xf>
    <xf numFmtId="0" fontId="40" fillId="4" borderId="0" xfId="0" applyFont="1" applyFill="1" applyAlignment="1">
      <alignment horizontal="center" vertical="center" wrapText="1"/>
    </xf>
    <xf numFmtId="0" fontId="72" fillId="5" borderId="0" xfId="0" applyFont="1" applyFill="1" applyAlignment="1" applyProtection="1">
      <alignment horizontal="center" vertical="center"/>
      <protection locked="0"/>
    </xf>
    <xf numFmtId="0" fontId="12" fillId="4" borderId="0" xfId="0" applyFont="1" applyFill="1" applyAlignment="1">
      <alignment horizontal="center" vertical="center" wrapText="1"/>
    </xf>
    <xf numFmtId="0" fontId="32" fillId="4" borderId="0" xfId="0" applyFont="1" applyFill="1" applyAlignment="1">
      <alignment horizontal="center" vertical="center" wrapText="1"/>
    </xf>
    <xf numFmtId="0" fontId="24" fillId="2" borderId="0" xfId="0" applyFont="1" applyFill="1" applyAlignment="1" applyProtection="1">
      <alignment horizontal="left" vertical="center" wrapText="1"/>
      <protection locked="0"/>
    </xf>
    <xf numFmtId="165" fontId="24" fillId="2" borderId="0" xfId="4" applyNumberFormat="1" applyFont="1" applyFill="1" applyBorder="1" applyAlignment="1">
      <alignment horizontal="center" vertical="center"/>
    </xf>
    <xf numFmtId="165" fontId="12" fillId="2" borderId="0" xfId="4" applyNumberFormat="1" applyFont="1" applyFill="1" applyBorder="1" applyAlignment="1">
      <alignment horizontal="center" vertical="center"/>
    </xf>
    <xf numFmtId="0" fontId="55" fillId="3" borderId="0" xfId="2" applyFont="1" applyFill="1" applyAlignment="1">
      <alignment horizontal="center" vertical="center" wrapText="1"/>
    </xf>
    <xf numFmtId="0" fontId="26" fillId="7" borderId="0" xfId="0" applyFont="1" applyFill="1" applyAlignment="1">
      <alignment horizontal="center" vertical="center" wrapText="1"/>
    </xf>
    <xf numFmtId="0" fontId="38" fillId="2" borderId="0" xfId="2" applyFont="1" applyFill="1" applyAlignment="1">
      <alignment horizontal="center" vertical="center" wrapText="1"/>
    </xf>
    <xf numFmtId="0" fontId="21" fillId="2" borderId="0" xfId="0" applyFont="1" applyFill="1" applyAlignment="1">
      <alignment horizontal="center"/>
    </xf>
    <xf numFmtId="0" fontId="26" fillId="5" borderId="0" xfId="0" applyFont="1" applyFill="1" applyAlignment="1" applyProtection="1">
      <alignment horizontal="center" vertical="center" wrapText="1"/>
      <protection locked="0"/>
    </xf>
    <xf numFmtId="14" fontId="40" fillId="10" borderId="0" xfId="0" applyNumberFormat="1" applyFont="1" applyFill="1" applyAlignment="1" applyProtection="1">
      <alignment horizontal="center" vertical="center" wrapText="1"/>
      <protection locked="0"/>
    </xf>
    <xf numFmtId="0" fontId="40" fillId="10" borderId="0" xfId="0" applyFont="1" applyFill="1" applyAlignment="1" applyProtection="1">
      <alignment horizontal="center" vertical="center" wrapText="1"/>
      <protection locked="0"/>
    </xf>
    <xf numFmtId="0" fontId="26" fillId="2" borderId="0" xfId="0" applyFont="1" applyFill="1" applyAlignment="1">
      <alignment horizontal="center" vertical="center"/>
    </xf>
    <xf numFmtId="165" fontId="24" fillId="5" borderId="0" xfId="4" applyNumberFormat="1" applyFont="1" applyFill="1" applyAlignment="1">
      <alignment horizontal="right" vertical="center"/>
    </xf>
    <xf numFmtId="9" fontId="24" fillId="2" borderId="0" xfId="3" applyFont="1" applyFill="1" applyBorder="1" applyAlignment="1">
      <alignment horizontal="right" vertical="center"/>
    </xf>
    <xf numFmtId="0" fontId="46" fillId="11" borderId="9"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6" fillId="9" borderId="6" xfId="0" applyFont="1" applyFill="1" applyBorder="1" applyAlignment="1">
      <alignment horizontal="center" vertical="center" wrapText="1"/>
    </xf>
    <xf numFmtId="0" fontId="46" fillId="9" borderId="10" xfId="0" applyFont="1" applyFill="1" applyBorder="1" applyAlignment="1">
      <alignment horizontal="center" vertical="center" wrapText="1"/>
    </xf>
    <xf numFmtId="0" fontId="46" fillId="9" borderId="7"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44" fillId="5" borderId="10" xfId="0" applyFont="1" applyFill="1" applyBorder="1" applyAlignment="1">
      <alignment horizontal="center" vertical="center" wrapText="1"/>
    </xf>
    <xf numFmtId="0" fontId="46" fillId="9" borderId="9"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 fillId="4" borderId="0" xfId="0" applyFont="1" applyFill="1" applyAlignment="1">
      <alignment horizontal="center"/>
    </xf>
    <xf numFmtId="0" fontId="5"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23">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C000"/>
        </patternFill>
      </fill>
    </dxf>
    <dxf>
      <fill>
        <patternFill>
          <bgColor theme="0" tint="-4.9989318521683403E-2"/>
        </patternFill>
      </fill>
    </dxf>
    <dxf>
      <fill>
        <patternFill>
          <bgColor theme="0" tint="-4.9989318521683403E-2"/>
        </patternFill>
      </fill>
    </dxf>
    <dxf>
      <fill>
        <patternFill>
          <bgColor rgb="FFFFC000"/>
        </patternFill>
      </fill>
    </dxf>
    <dxf>
      <fill>
        <patternFill>
          <bgColor theme="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ill>
        <patternFill>
          <bgColor theme="0"/>
        </patternFill>
      </fill>
    </dxf>
    <dxf>
      <fill>
        <patternFill>
          <bgColor theme="0" tint="-4.9989318521683403E-2"/>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0000"/>
      <color rgb="FF223B7F"/>
      <color rgb="FFFF3737"/>
      <color rgb="FFFF3300"/>
      <color rgb="FFFFF9E7"/>
      <color rgb="FFBFD5F3"/>
      <color rgb="FFFDC407"/>
      <color rgb="FF000000"/>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13</xdr:row>
      <xdr:rowOff>180975</xdr:rowOff>
    </xdr:from>
    <xdr:to>
      <xdr:col>5</xdr:col>
      <xdr:colOff>577215</xdr:colOff>
      <xdr:row>16</xdr:row>
      <xdr:rowOff>230293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11</xdr:col>
      <xdr:colOff>14654</xdr:colOff>
      <xdr:row>13</xdr:row>
      <xdr:rowOff>161192</xdr:rowOff>
    </xdr:from>
    <xdr:to>
      <xdr:col>12</xdr:col>
      <xdr:colOff>575017</xdr:colOff>
      <xdr:row>16</xdr:row>
      <xdr:rowOff>232357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18</xdr:col>
      <xdr:colOff>58616</xdr:colOff>
      <xdr:row>14</xdr:row>
      <xdr:rowOff>21981</xdr:rowOff>
    </xdr:from>
    <xdr:to>
      <xdr:col>19</xdr:col>
      <xdr:colOff>243478</xdr:colOff>
      <xdr:row>16</xdr:row>
      <xdr:rowOff>255270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twoCellAnchor editAs="oneCell">
    <xdr:from>
      <xdr:col>1</xdr:col>
      <xdr:colOff>561974</xdr:colOff>
      <xdr:row>0</xdr:row>
      <xdr:rowOff>123825</xdr:rowOff>
    </xdr:from>
    <xdr:to>
      <xdr:col>2</xdr:col>
      <xdr:colOff>676275</xdr:colOff>
      <xdr:row>3</xdr:row>
      <xdr:rowOff>282762</xdr:rowOff>
    </xdr:to>
    <xdr:pic>
      <xdr:nvPicPr>
        <xdr:cNvPr id="3" name="Imagen 2">
          <a:extLst>
            <a:ext uri="{FF2B5EF4-FFF2-40B4-BE49-F238E27FC236}">
              <a16:creationId xmlns:a16="http://schemas.microsoft.com/office/drawing/2014/main" id="{1C06E23F-32F6-46F5-A6CA-B7503806ED31}"/>
            </a:ext>
          </a:extLst>
        </xdr:cNvPr>
        <xdr:cNvPicPr>
          <a:picLocks noChangeAspect="1"/>
        </xdr:cNvPicPr>
      </xdr:nvPicPr>
      <xdr:blipFill>
        <a:blip xmlns:r="http://schemas.openxmlformats.org/officeDocument/2006/relationships" r:embed="rId4"/>
        <a:stretch>
          <a:fillRect/>
        </a:stretch>
      </xdr:blipFill>
      <xdr:spPr>
        <a:xfrm>
          <a:off x="561974" y="123825"/>
          <a:ext cx="1295401" cy="939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609599</xdr:colOff>
      <xdr:row>0</xdr:row>
      <xdr:rowOff>95251</xdr:rowOff>
    </xdr:from>
    <xdr:to>
      <xdr:col>2</xdr:col>
      <xdr:colOff>596751</xdr:colOff>
      <xdr:row>4</xdr:row>
      <xdr:rowOff>47625</xdr:rowOff>
    </xdr:to>
    <xdr:pic>
      <xdr:nvPicPr>
        <xdr:cNvPr id="3" name="Imagen 2">
          <a:extLst>
            <a:ext uri="{FF2B5EF4-FFF2-40B4-BE49-F238E27FC236}">
              <a16:creationId xmlns:a16="http://schemas.microsoft.com/office/drawing/2014/main" id="{049CAF8B-526E-4102-8358-0A66BCE9D135}"/>
            </a:ext>
          </a:extLst>
        </xdr:cNvPr>
        <xdr:cNvPicPr>
          <a:picLocks noChangeAspect="1"/>
        </xdr:cNvPicPr>
      </xdr:nvPicPr>
      <xdr:blipFill>
        <a:blip xmlns:r="http://schemas.openxmlformats.org/officeDocument/2006/relationships" r:embed="rId1"/>
        <a:stretch>
          <a:fillRect/>
        </a:stretch>
      </xdr:blipFill>
      <xdr:spPr>
        <a:xfrm>
          <a:off x="609599" y="95251"/>
          <a:ext cx="1168252" cy="847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0</xdr:row>
      <xdr:rowOff>114300</xdr:rowOff>
    </xdr:from>
    <xdr:to>
      <xdr:col>2</xdr:col>
      <xdr:colOff>637177</xdr:colOff>
      <xdr:row>3</xdr:row>
      <xdr:rowOff>161925</xdr:rowOff>
    </xdr:to>
    <xdr:pic>
      <xdr:nvPicPr>
        <xdr:cNvPr id="4" name="Imagen 3">
          <a:extLst>
            <a:ext uri="{FF2B5EF4-FFF2-40B4-BE49-F238E27FC236}">
              <a16:creationId xmlns:a16="http://schemas.microsoft.com/office/drawing/2014/main" id="{1EEEA0E8-0BE6-4209-9DE5-5D2178D60BA9}"/>
            </a:ext>
          </a:extLst>
        </xdr:cNvPr>
        <xdr:cNvPicPr>
          <a:picLocks noChangeAspect="1"/>
        </xdr:cNvPicPr>
      </xdr:nvPicPr>
      <xdr:blipFill>
        <a:blip xmlns:r="http://schemas.openxmlformats.org/officeDocument/2006/relationships" r:embed="rId1"/>
        <a:stretch>
          <a:fillRect/>
        </a:stretch>
      </xdr:blipFill>
      <xdr:spPr>
        <a:xfrm>
          <a:off x="676275" y="114300"/>
          <a:ext cx="1142002"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695324</xdr:colOff>
      <xdr:row>0</xdr:row>
      <xdr:rowOff>104775</xdr:rowOff>
    </xdr:from>
    <xdr:to>
      <xdr:col>2</xdr:col>
      <xdr:colOff>643097</xdr:colOff>
      <xdr:row>3</xdr:row>
      <xdr:rowOff>38099</xdr:rowOff>
    </xdr:to>
    <xdr:pic>
      <xdr:nvPicPr>
        <xdr:cNvPr id="4" name="Imagen 3">
          <a:extLst>
            <a:ext uri="{FF2B5EF4-FFF2-40B4-BE49-F238E27FC236}">
              <a16:creationId xmlns:a16="http://schemas.microsoft.com/office/drawing/2014/main" id="{2CFE1FCA-7656-414E-B556-B5901BE15BE8}"/>
            </a:ext>
          </a:extLst>
        </xdr:cNvPr>
        <xdr:cNvPicPr>
          <a:picLocks noChangeAspect="1"/>
        </xdr:cNvPicPr>
      </xdr:nvPicPr>
      <xdr:blipFill>
        <a:blip xmlns:r="http://schemas.openxmlformats.org/officeDocument/2006/relationships" r:embed="rId1"/>
        <a:stretch>
          <a:fillRect/>
        </a:stretch>
      </xdr:blipFill>
      <xdr:spPr>
        <a:xfrm>
          <a:off x="695324" y="104775"/>
          <a:ext cx="1128873" cy="819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657225</xdr:colOff>
      <xdr:row>0</xdr:row>
      <xdr:rowOff>114300</xdr:rowOff>
    </xdr:from>
    <xdr:to>
      <xdr:col>2</xdr:col>
      <xdr:colOff>565621</xdr:colOff>
      <xdr:row>4</xdr:row>
      <xdr:rowOff>0</xdr:rowOff>
    </xdr:to>
    <xdr:pic>
      <xdr:nvPicPr>
        <xdr:cNvPr id="4" name="Imagen 3">
          <a:extLst>
            <a:ext uri="{FF2B5EF4-FFF2-40B4-BE49-F238E27FC236}">
              <a16:creationId xmlns:a16="http://schemas.microsoft.com/office/drawing/2014/main" id="{CF2B3A7A-19D5-46C2-8E8D-389695A2FA49}"/>
            </a:ext>
          </a:extLst>
        </xdr:cNvPr>
        <xdr:cNvPicPr>
          <a:picLocks noChangeAspect="1"/>
        </xdr:cNvPicPr>
      </xdr:nvPicPr>
      <xdr:blipFill>
        <a:blip xmlns:r="http://schemas.openxmlformats.org/officeDocument/2006/relationships" r:embed="rId1"/>
        <a:stretch>
          <a:fillRect/>
        </a:stretch>
      </xdr:blipFill>
      <xdr:spPr>
        <a:xfrm>
          <a:off x="657225" y="114300"/>
          <a:ext cx="1089496" cy="790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723900</xdr:colOff>
      <xdr:row>0</xdr:row>
      <xdr:rowOff>142875</xdr:rowOff>
    </xdr:from>
    <xdr:to>
      <xdr:col>2</xdr:col>
      <xdr:colOff>540410</xdr:colOff>
      <xdr:row>3</xdr:row>
      <xdr:rowOff>85725</xdr:rowOff>
    </xdr:to>
    <xdr:pic>
      <xdr:nvPicPr>
        <xdr:cNvPr id="4" name="Imagen 3">
          <a:extLst>
            <a:ext uri="{FF2B5EF4-FFF2-40B4-BE49-F238E27FC236}">
              <a16:creationId xmlns:a16="http://schemas.microsoft.com/office/drawing/2014/main" id="{1E75CBAB-0FD0-4127-8EA9-183ADE3A618E}"/>
            </a:ext>
          </a:extLst>
        </xdr:cNvPr>
        <xdr:cNvPicPr>
          <a:picLocks noChangeAspect="1"/>
        </xdr:cNvPicPr>
      </xdr:nvPicPr>
      <xdr:blipFill>
        <a:blip xmlns:r="http://schemas.openxmlformats.org/officeDocument/2006/relationships" r:embed="rId1"/>
        <a:stretch>
          <a:fillRect/>
        </a:stretch>
      </xdr:blipFill>
      <xdr:spPr>
        <a:xfrm>
          <a:off x="723900" y="142875"/>
          <a:ext cx="997610" cy="723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676275</xdr:colOff>
      <xdr:row>0</xdr:row>
      <xdr:rowOff>104775</xdr:rowOff>
    </xdr:from>
    <xdr:to>
      <xdr:col>2</xdr:col>
      <xdr:colOff>552451</xdr:colOff>
      <xdr:row>3</xdr:row>
      <xdr:rowOff>148070</xdr:rowOff>
    </xdr:to>
    <xdr:pic>
      <xdr:nvPicPr>
        <xdr:cNvPr id="4" name="Imagen 3">
          <a:extLst>
            <a:ext uri="{FF2B5EF4-FFF2-40B4-BE49-F238E27FC236}">
              <a16:creationId xmlns:a16="http://schemas.microsoft.com/office/drawing/2014/main" id="{2815259E-2F11-46BE-91A6-E2653F1BBC5F}"/>
            </a:ext>
          </a:extLst>
        </xdr:cNvPr>
        <xdr:cNvPicPr>
          <a:picLocks noChangeAspect="1"/>
        </xdr:cNvPicPr>
      </xdr:nvPicPr>
      <xdr:blipFill>
        <a:blip xmlns:r="http://schemas.openxmlformats.org/officeDocument/2006/relationships" r:embed="rId1"/>
        <a:stretch>
          <a:fillRect/>
        </a:stretch>
      </xdr:blipFill>
      <xdr:spPr>
        <a:xfrm>
          <a:off x="676275" y="104775"/>
          <a:ext cx="1057276" cy="7671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695325</xdr:colOff>
      <xdr:row>0</xdr:row>
      <xdr:rowOff>123826</xdr:rowOff>
    </xdr:from>
    <xdr:to>
      <xdr:col>2</xdr:col>
      <xdr:colOff>495301</xdr:colOff>
      <xdr:row>3</xdr:row>
      <xdr:rowOff>54678</xdr:rowOff>
    </xdr:to>
    <xdr:pic>
      <xdr:nvPicPr>
        <xdr:cNvPr id="4" name="Imagen 3">
          <a:extLst>
            <a:ext uri="{FF2B5EF4-FFF2-40B4-BE49-F238E27FC236}">
              <a16:creationId xmlns:a16="http://schemas.microsoft.com/office/drawing/2014/main" id="{674DA3EB-7212-4F9B-B879-0C3F42CDCC54}"/>
            </a:ext>
          </a:extLst>
        </xdr:cNvPr>
        <xdr:cNvPicPr>
          <a:picLocks noChangeAspect="1"/>
        </xdr:cNvPicPr>
      </xdr:nvPicPr>
      <xdr:blipFill>
        <a:blip xmlns:r="http://schemas.openxmlformats.org/officeDocument/2006/relationships" r:embed="rId1"/>
        <a:stretch>
          <a:fillRect/>
        </a:stretch>
      </xdr:blipFill>
      <xdr:spPr>
        <a:xfrm>
          <a:off x="695325" y="123826"/>
          <a:ext cx="981076" cy="7119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3174</xdr:colOff>
      <xdr:row>0</xdr:row>
      <xdr:rowOff>40902</xdr:rowOff>
    </xdr:from>
    <xdr:to>
      <xdr:col>6</xdr:col>
      <xdr:colOff>1123744</xdr:colOff>
      <xdr:row>4</xdr:row>
      <xdr:rowOff>183726</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7349" y="40902"/>
          <a:ext cx="3149395" cy="1628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534457</xdr:colOff>
      <xdr:row>1</xdr:row>
      <xdr:rowOff>60325</xdr:rowOff>
    </xdr:from>
    <xdr:to>
      <xdr:col>1</xdr:col>
      <xdr:colOff>749300</xdr:colOff>
      <xdr:row>3</xdr:row>
      <xdr:rowOff>152032</xdr:rowOff>
    </xdr:to>
    <xdr:pic>
      <xdr:nvPicPr>
        <xdr:cNvPr id="5" name="Imagen 4">
          <a:extLst>
            <a:ext uri="{FF2B5EF4-FFF2-40B4-BE49-F238E27FC236}">
              <a16:creationId xmlns:a16="http://schemas.microsoft.com/office/drawing/2014/main" id="{00115891-3B34-4CD6-ADE3-9E095DFD340A}"/>
            </a:ext>
          </a:extLst>
        </xdr:cNvPr>
        <xdr:cNvPicPr>
          <a:picLocks noChangeAspect="1"/>
        </xdr:cNvPicPr>
      </xdr:nvPicPr>
      <xdr:blipFill>
        <a:blip xmlns:r="http://schemas.openxmlformats.org/officeDocument/2006/relationships" r:embed="rId2"/>
        <a:stretch>
          <a:fillRect/>
        </a:stretch>
      </xdr:blipFill>
      <xdr:spPr>
        <a:xfrm>
          <a:off x="534457" y="355600"/>
          <a:ext cx="1395943" cy="1006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fensajuridica-my.sharepoint.com/personal/jennifer_medina_defensajuridica_gov_co/Documents/Documentos/CONTROL%20INTERNO%20E-KOGUI/INFORMACION%20C.I.%20II%20SEMESTRE%202024/PLANTILLA%20CONTROL%20INTERNO%2004-02-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Usuarios"/>
      <sheetName val="Abogados"/>
      <sheetName val="Conciliación extrajudicial"/>
      <sheetName val="Judiciales"/>
      <sheetName val="Arbitramentos"/>
      <sheetName val="Comité de conciliación"/>
      <sheetName val="Pagos"/>
      <sheetName val="Para_consolidar"/>
      <sheetName val="Resumen"/>
      <sheetName val="Administrador"/>
      <sheetName val="Entidades"/>
    </sheetNames>
    <sheetDataSet>
      <sheetData sheetId="0"/>
      <sheetData sheetId="1"/>
      <sheetData sheetId="2"/>
      <sheetData sheetId="3"/>
      <sheetData sheetId="4"/>
      <sheetData sheetId="5"/>
      <sheetData sheetId="6"/>
      <sheetData sheetId="7"/>
      <sheetData sheetId="8"/>
      <sheetData sheetId="9"/>
      <sheetData sheetId="10">
        <row r="9">
          <cell r="L9">
            <v>40179</v>
          </cell>
          <cell r="M9">
            <v>0</v>
          </cell>
        </row>
        <row r="10">
          <cell r="L10">
            <v>43831</v>
          </cell>
          <cell r="M10">
            <v>1</v>
          </cell>
        </row>
        <row r="11">
          <cell r="L11">
            <v>45292</v>
          </cell>
          <cell r="M11">
            <v>2</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role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roles.asp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roles.asp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roles.asp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roles.asp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roles.asp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ekogui.defensajuridica.gov.co/Pages/NEW/rol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2:AI27"/>
  <sheetViews>
    <sheetView showGridLines="0" showRowColHeaders="0" topLeftCell="B1" zoomScaleNormal="100" workbookViewId="0">
      <selection activeCell="T22" sqref="T22:V23"/>
    </sheetView>
  </sheetViews>
  <sheetFormatPr baseColWidth="10" defaultColWidth="11.42578125" defaultRowHeight="20.25"/>
  <cols>
    <col min="1" max="1" width="0" style="6" hidden="1" customWidth="1"/>
    <col min="2" max="2" width="17.7109375" style="55" customWidth="1"/>
    <col min="3" max="3" width="19.85546875" style="55" customWidth="1"/>
    <col min="4" max="18" width="9.140625" style="6" customWidth="1"/>
    <col min="19" max="19" width="12.85546875" style="6" customWidth="1"/>
    <col min="20" max="26" width="9.140625" style="6" customWidth="1"/>
    <col min="27" max="16384" width="11.42578125" style="6"/>
  </cols>
  <sheetData>
    <row r="2" spans="2:35">
      <c r="E2" s="110" t="s">
        <v>0</v>
      </c>
      <c r="F2" s="110"/>
      <c r="G2" s="110"/>
      <c r="H2" s="110"/>
      <c r="I2" s="110"/>
      <c r="J2" s="110"/>
      <c r="K2" s="110"/>
      <c r="L2" s="110"/>
      <c r="M2" s="110"/>
      <c r="N2" s="110"/>
      <c r="O2" s="110"/>
      <c r="P2" s="110"/>
      <c r="Q2" s="110"/>
      <c r="R2" s="110"/>
      <c r="S2" s="110"/>
      <c r="T2" s="110"/>
      <c r="U2" s="110"/>
      <c r="V2" s="110"/>
    </row>
    <row r="3" spans="2:35" ht="21" thickBot="1">
      <c r="E3" s="111"/>
      <c r="F3" s="111"/>
      <c r="G3" s="111"/>
      <c r="H3" s="111"/>
      <c r="I3" s="111"/>
      <c r="J3" s="111"/>
      <c r="K3" s="111"/>
      <c r="L3" s="111"/>
      <c r="M3" s="111"/>
      <c r="N3" s="111"/>
      <c r="O3" s="111"/>
      <c r="P3" s="111"/>
      <c r="Q3" s="111"/>
      <c r="R3" s="111"/>
      <c r="S3" s="111"/>
      <c r="T3" s="111"/>
      <c r="U3" s="111"/>
      <c r="V3" s="111"/>
    </row>
    <row r="4" spans="2:35" ht="27">
      <c r="E4" s="11"/>
      <c r="F4" s="11"/>
      <c r="G4" s="11"/>
      <c r="H4" s="11"/>
      <c r="I4" s="11"/>
      <c r="J4" s="11"/>
      <c r="K4" s="11"/>
      <c r="L4" s="11"/>
      <c r="M4" s="11"/>
      <c r="N4" s="11"/>
      <c r="O4" s="11"/>
      <c r="P4" s="11"/>
      <c r="Q4" s="11"/>
      <c r="R4" s="11"/>
      <c r="S4" s="11"/>
      <c r="T4" s="11"/>
      <c r="U4" s="11"/>
      <c r="V4" s="11"/>
      <c r="AI4" s="57" t="s">
        <v>1</v>
      </c>
    </row>
    <row r="5" spans="2:35" ht="15" customHeight="1">
      <c r="F5" s="11"/>
      <c r="G5" s="11"/>
      <c r="H5" s="11"/>
      <c r="I5" s="11"/>
      <c r="J5" s="11"/>
      <c r="K5" s="11"/>
      <c r="L5" s="11"/>
      <c r="M5" s="11"/>
      <c r="N5" s="11"/>
      <c r="O5" s="11"/>
      <c r="P5" s="11"/>
      <c r="Q5" s="11"/>
      <c r="R5" s="11"/>
      <c r="S5" s="11"/>
      <c r="T5" s="11"/>
      <c r="U5" s="11"/>
      <c r="V5" s="11"/>
      <c r="AI5" s="57" t="s">
        <v>2</v>
      </c>
    </row>
    <row r="6" spans="2:35" ht="27">
      <c r="B6" s="107" t="s">
        <v>3</v>
      </c>
      <c r="C6" s="107"/>
      <c r="E6" s="114" t="s">
        <v>4</v>
      </c>
      <c r="F6" s="114"/>
      <c r="G6" s="114"/>
      <c r="H6" s="115"/>
      <c r="I6" s="112" t="s">
        <v>1</v>
      </c>
      <c r="J6" s="113"/>
      <c r="K6" s="11"/>
      <c r="L6" s="11"/>
      <c r="M6" s="11"/>
      <c r="N6" s="11"/>
      <c r="O6" s="11"/>
      <c r="P6" s="11"/>
      <c r="Q6" s="11"/>
      <c r="R6" s="11"/>
      <c r="S6" s="11"/>
      <c r="T6" s="11"/>
      <c r="U6" s="11"/>
      <c r="V6" s="11"/>
      <c r="AI6" s="57" t="s">
        <v>5</v>
      </c>
    </row>
    <row r="7" spans="2:35" ht="14.25" customHeight="1">
      <c r="B7" s="107"/>
      <c r="C7" s="107"/>
      <c r="E7" s="11"/>
      <c r="F7" s="11"/>
      <c r="G7" s="11"/>
      <c r="H7" s="11"/>
      <c r="I7" s="11"/>
      <c r="J7" s="11"/>
      <c r="K7" s="11"/>
      <c r="L7" s="11"/>
      <c r="M7" s="11"/>
      <c r="N7" s="11"/>
      <c r="O7" s="11"/>
      <c r="P7" s="11"/>
      <c r="Q7" s="11"/>
      <c r="R7" s="11"/>
      <c r="S7" s="11"/>
      <c r="T7" s="11"/>
      <c r="U7" s="11"/>
      <c r="V7" s="11"/>
      <c r="AI7" s="57" t="s">
        <v>6</v>
      </c>
    </row>
    <row r="8" spans="2:35">
      <c r="B8" s="107" t="s">
        <v>7</v>
      </c>
      <c r="C8" s="107"/>
      <c r="AI8" s="57"/>
    </row>
    <row r="9" spans="2:35" ht="15" customHeight="1">
      <c r="B9" s="107"/>
      <c r="C9" s="107"/>
      <c r="E9" s="116" t="s">
        <v>8</v>
      </c>
      <c r="F9" s="116"/>
      <c r="G9" s="116"/>
      <c r="H9" s="116"/>
      <c r="I9" s="116"/>
      <c r="J9" s="116"/>
      <c r="K9" s="116"/>
      <c r="L9" s="116"/>
      <c r="M9" s="116"/>
      <c r="N9" s="116"/>
      <c r="O9" s="116"/>
      <c r="P9" s="116"/>
      <c r="Q9" s="116"/>
      <c r="R9" s="116"/>
      <c r="S9" s="116"/>
      <c r="T9" s="116"/>
      <c r="U9" s="116"/>
      <c r="V9" s="116"/>
    </row>
    <row r="10" spans="2:35">
      <c r="B10" s="107" t="s">
        <v>9</v>
      </c>
      <c r="C10" s="107"/>
      <c r="E10" s="116"/>
      <c r="F10" s="116"/>
      <c r="G10" s="116"/>
      <c r="H10" s="116"/>
      <c r="I10" s="116"/>
      <c r="J10" s="116"/>
      <c r="K10" s="116"/>
      <c r="L10" s="116"/>
      <c r="M10" s="116"/>
      <c r="N10" s="116"/>
      <c r="O10" s="116"/>
      <c r="P10" s="116"/>
      <c r="Q10" s="116"/>
      <c r="R10" s="116"/>
      <c r="S10" s="116"/>
      <c r="T10" s="116"/>
      <c r="U10" s="116"/>
      <c r="V10" s="116"/>
    </row>
    <row r="11" spans="2:35">
      <c r="B11" s="107"/>
      <c r="C11" s="107"/>
      <c r="E11" s="116"/>
      <c r="F11" s="116"/>
      <c r="G11" s="116"/>
      <c r="H11" s="116"/>
      <c r="I11" s="116"/>
      <c r="J11" s="116"/>
      <c r="K11" s="116"/>
      <c r="L11" s="116"/>
      <c r="M11" s="116"/>
      <c r="N11" s="116"/>
      <c r="O11" s="116"/>
      <c r="P11" s="116"/>
      <c r="Q11" s="116"/>
      <c r="R11" s="116"/>
      <c r="S11" s="116"/>
      <c r="T11" s="116"/>
      <c r="U11" s="116"/>
      <c r="V11" s="116"/>
    </row>
    <row r="12" spans="2:35">
      <c r="B12" s="107" t="s">
        <v>10</v>
      </c>
      <c r="C12" s="107"/>
      <c r="E12" s="12"/>
      <c r="F12" s="12"/>
      <c r="G12" s="12"/>
      <c r="H12" s="12"/>
      <c r="I12" s="12"/>
      <c r="J12" s="12"/>
      <c r="K12" s="12"/>
      <c r="L12" s="12"/>
      <c r="M12" s="12"/>
      <c r="N12" s="12"/>
      <c r="O12" s="12"/>
      <c r="P12" s="12"/>
      <c r="Q12" s="12"/>
      <c r="R12" s="12"/>
      <c r="S12" s="12"/>
      <c r="T12" s="12"/>
      <c r="U12" s="12"/>
      <c r="V12" s="12"/>
    </row>
    <row r="13" spans="2:35">
      <c r="B13" s="107"/>
      <c r="C13" s="107"/>
      <c r="E13" s="12" t="s">
        <v>11</v>
      </c>
      <c r="F13" s="12"/>
      <c r="G13" s="12"/>
      <c r="H13" s="12"/>
      <c r="I13" s="12"/>
      <c r="J13" s="12"/>
      <c r="K13" s="12"/>
      <c r="L13" s="12"/>
      <c r="M13" s="12"/>
      <c r="N13" s="12"/>
      <c r="O13" s="12"/>
      <c r="P13" s="12"/>
      <c r="Q13" s="12"/>
      <c r="R13" s="12"/>
      <c r="S13" s="12"/>
      <c r="T13" s="12"/>
      <c r="U13" s="12"/>
      <c r="V13" s="12"/>
    </row>
    <row r="14" spans="2:35" ht="19.5" customHeight="1">
      <c r="B14" s="107" t="s">
        <v>12</v>
      </c>
      <c r="C14" s="107"/>
      <c r="E14" s="13"/>
      <c r="F14" s="13"/>
      <c r="G14" s="108" t="s">
        <v>13</v>
      </c>
      <c r="H14" s="108"/>
      <c r="I14" s="12"/>
      <c r="L14" s="109"/>
      <c r="M14" s="109"/>
      <c r="N14" s="108" t="s">
        <v>14</v>
      </c>
      <c r="O14" s="108"/>
      <c r="S14" s="109"/>
      <c r="T14" s="109"/>
      <c r="U14" s="108" t="s">
        <v>15</v>
      </c>
      <c r="V14" s="108"/>
    </row>
    <row r="15" spans="2:35">
      <c r="B15" s="107"/>
      <c r="C15" s="107"/>
      <c r="E15" s="13"/>
      <c r="F15" s="13"/>
      <c r="G15" s="108"/>
      <c r="H15" s="108"/>
      <c r="I15" s="12"/>
      <c r="L15" s="109"/>
      <c r="M15" s="109"/>
      <c r="N15" s="108"/>
      <c r="O15" s="108"/>
      <c r="S15" s="109"/>
      <c r="T15" s="109"/>
      <c r="U15" s="108"/>
      <c r="V15" s="108"/>
    </row>
    <row r="16" spans="2:35">
      <c r="B16" s="107" t="s">
        <v>16</v>
      </c>
      <c r="C16" s="107"/>
      <c r="E16" s="13"/>
      <c r="F16" s="13"/>
      <c r="G16" s="108"/>
      <c r="H16" s="108"/>
      <c r="I16" s="12"/>
      <c r="L16" s="109"/>
      <c r="M16" s="109"/>
      <c r="N16" s="108"/>
      <c r="O16" s="108"/>
      <c r="S16" s="109"/>
      <c r="T16" s="109"/>
      <c r="U16" s="108"/>
      <c r="V16" s="108"/>
    </row>
    <row r="17" spans="2:22">
      <c r="B17" s="107"/>
      <c r="C17" s="107"/>
      <c r="E17" s="13"/>
      <c r="F17" s="13"/>
      <c r="G17" s="108"/>
      <c r="H17" s="108"/>
      <c r="I17" s="12"/>
      <c r="L17" s="109"/>
      <c r="M17" s="109"/>
      <c r="N17" s="108"/>
      <c r="O17" s="108"/>
      <c r="S17" s="109"/>
      <c r="T17" s="109"/>
      <c r="U17" s="108"/>
      <c r="V17" s="108"/>
    </row>
    <row r="18" spans="2:22" ht="41.25" customHeight="1">
      <c r="B18" s="107" t="s">
        <v>17</v>
      </c>
      <c r="C18" s="107"/>
      <c r="E18" s="13"/>
      <c r="F18" s="13"/>
      <c r="G18" s="108"/>
      <c r="H18" s="108"/>
      <c r="I18" s="12"/>
      <c r="L18" s="109"/>
      <c r="M18" s="109"/>
      <c r="N18" s="108"/>
      <c r="O18" s="108"/>
      <c r="S18" s="109"/>
      <c r="T18" s="109"/>
      <c r="U18" s="108"/>
      <c r="V18" s="108"/>
    </row>
    <row r="19" spans="2:22">
      <c r="B19" s="107"/>
      <c r="C19" s="107"/>
      <c r="E19" s="13"/>
      <c r="F19" s="13"/>
      <c r="G19" s="108"/>
      <c r="H19" s="108"/>
      <c r="I19" s="12"/>
      <c r="L19" s="109"/>
      <c r="M19" s="109"/>
      <c r="N19" s="108"/>
      <c r="O19" s="108"/>
      <c r="S19" s="109"/>
      <c r="T19" s="109"/>
      <c r="U19" s="108"/>
      <c r="V19" s="108"/>
    </row>
    <row r="20" spans="2:22">
      <c r="B20" s="107" t="s">
        <v>18</v>
      </c>
      <c r="C20" s="107"/>
      <c r="E20" s="12"/>
      <c r="F20" s="12"/>
      <c r="G20" s="12"/>
      <c r="H20" s="12"/>
      <c r="I20" s="14"/>
      <c r="J20" s="12"/>
      <c r="K20" s="12"/>
      <c r="L20" s="12"/>
      <c r="M20" s="12"/>
      <c r="N20" s="12"/>
      <c r="O20" s="12"/>
      <c r="P20" s="12"/>
      <c r="Q20" s="12"/>
      <c r="R20" s="12"/>
      <c r="S20" s="12"/>
      <c r="T20" s="12"/>
      <c r="U20" s="12"/>
      <c r="V20" s="12"/>
    </row>
    <row r="21" spans="2:22">
      <c r="B21" s="107"/>
      <c r="C21" s="107"/>
      <c r="E21" s="12"/>
      <c r="F21" s="12"/>
      <c r="G21" s="12"/>
      <c r="H21" s="12"/>
      <c r="I21" s="12"/>
      <c r="J21" s="12"/>
      <c r="K21" s="12"/>
      <c r="L21" s="12"/>
      <c r="M21" s="12"/>
      <c r="N21" s="12"/>
      <c r="O21" s="12"/>
      <c r="P21" s="12"/>
      <c r="Q21" s="12"/>
      <c r="R21" s="12"/>
      <c r="S21" s="12"/>
      <c r="T21" s="12"/>
      <c r="U21" s="12"/>
      <c r="V21" s="12"/>
    </row>
    <row r="22" spans="2:22" ht="55.5" customHeight="1">
      <c r="B22" s="107" t="s">
        <v>19</v>
      </c>
      <c r="C22" s="107"/>
      <c r="E22" s="117" t="s">
        <v>20</v>
      </c>
      <c r="F22" s="117"/>
      <c r="G22" s="117"/>
      <c r="H22" s="117"/>
      <c r="I22" s="117"/>
      <c r="J22" s="117"/>
      <c r="K22" s="117"/>
      <c r="L22" s="117"/>
      <c r="M22" s="117"/>
      <c r="N22" s="117"/>
      <c r="O22" s="117"/>
      <c r="P22" s="117"/>
      <c r="Q22" s="117"/>
      <c r="R22" s="117"/>
      <c r="S22" s="117"/>
      <c r="T22" s="118" t="s">
        <v>21</v>
      </c>
      <c r="U22" s="118"/>
      <c r="V22" s="118"/>
    </row>
    <row r="23" spans="2:22" ht="20.25" customHeight="1">
      <c r="E23" s="117"/>
      <c r="F23" s="117"/>
      <c r="G23" s="117"/>
      <c r="H23" s="117"/>
      <c r="I23" s="117"/>
      <c r="J23" s="117"/>
      <c r="K23" s="117"/>
      <c r="L23" s="117"/>
      <c r="M23" s="117"/>
      <c r="N23" s="117"/>
      <c r="O23" s="117"/>
      <c r="P23" s="117"/>
      <c r="Q23" s="117"/>
      <c r="R23" s="117"/>
      <c r="S23" s="117"/>
      <c r="T23" s="118"/>
      <c r="U23" s="118"/>
      <c r="V23" s="118"/>
    </row>
    <row r="24" spans="2:22" ht="3" customHeight="1">
      <c r="E24" s="117"/>
      <c r="F24" s="117"/>
      <c r="G24" s="117"/>
      <c r="H24" s="117"/>
      <c r="I24" s="117"/>
      <c r="J24" s="117"/>
      <c r="K24" s="117"/>
      <c r="L24" s="117"/>
      <c r="M24" s="117"/>
      <c r="N24" s="117"/>
      <c r="O24" s="117"/>
      <c r="P24" s="117"/>
      <c r="Q24" s="117"/>
      <c r="R24" s="117"/>
      <c r="S24" s="117"/>
      <c r="T24" s="118"/>
      <c r="U24" s="118"/>
      <c r="V24" s="118"/>
    </row>
    <row r="26" spans="2:22">
      <c r="E26" s="12"/>
      <c r="F26" s="12"/>
      <c r="G26" s="12"/>
      <c r="H26" s="12"/>
      <c r="I26" s="12"/>
      <c r="J26" s="12"/>
      <c r="K26" s="12"/>
      <c r="L26" s="12"/>
      <c r="M26" s="12"/>
      <c r="N26" s="12"/>
      <c r="O26" s="12"/>
      <c r="P26" s="12"/>
      <c r="Q26" s="12"/>
      <c r="R26" s="12"/>
      <c r="S26" s="12"/>
      <c r="T26" s="12"/>
      <c r="U26" s="12"/>
      <c r="V26" s="12"/>
    </row>
    <row r="27" spans="2:22">
      <c r="E27" s="12"/>
      <c r="F27" s="12"/>
      <c r="G27" s="12"/>
      <c r="H27" s="12"/>
      <c r="I27" s="12"/>
      <c r="J27" s="12"/>
      <c r="K27" s="12"/>
      <c r="L27" s="12"/>
      <c r="M27" s="14"/>
      <c r="N27" s="12"/>
      <c r="O27" s="12"/>
      <c r="P27" s="12"/>
      <c r="Q27" s="12"/>
      <c r="R27" s="12"/>
      <c r="S27" s="12"/>
      <c r="T27" s="12"/>
      <c r="U27" s="12"/>
      <c r="V27" s="12"/>
    </row>
  </sheetData>
  <sheetProtection algorithmName="SHA-512" hashValue="vRKG/g37wFUyM3oDS+GbKFPnGiQjgA+GGCKYzarMm5o0RI/04fFZzTsk9ss2BnS/NMduOglH9wRp6TO0Y88DNA==" saltValue="Lj08TctgU8e1tF33s5kqJg==" spinCount="100000" sheet="1" objects="1" scenarios="1"/>
  <mergeCells count="29">
    <mergeCell ref="U14:V19"/>
    <mergeCell ref="E22:S24"/>
    <mergeCell ref="B21:C21"/>
    <mergeCell ref="B16:C16"/>
    <mergeCell ref="B18:C18"/>
    <mergeCell ref="T22:V23"/>
    <mergeCell ref="T24:V24"/>
    <mergeCell ref="B20:C20"/>
    <mergeCell ref="S14:T19"/>
    <mergeCell ref="B7:C7"/>
    <mergeCell ref="B9:C9"/>
    <mergeCell ref="E2:V3"/>
    <mergeCell ref="B6:C6"/>
    <mergeCell ref="B8:C8"/>
    <mergeCell ref="I6:J6"/>
    <mergeCell ref="E6:H6"/>
    <mergeCell ref="E9:V11"/>
    <mergeCell ref="B10:C10"/>
    <mergeCell ref="B12:C12"/>
    <mergeCell ref="G14:H19"/>
    <mergeCell ref="B11:C11"/>
    <mergeCell ref="B22:C22"/>
    <mergeCell ref="N14:O19"/>
    <mergeCell ref="B14:C14"/>
    <mergeCell ref="B13:C13"/>
    <mergeCell ref="B15:C15"/>
    <mergeCell ref="B17:C17"/>
    <mergeCell ref="B19:C19"/>
    <mergeCell ref="L14:M19"/>
  </mergeCells>
  <phoneticPr fontId="6" type="noConversion"/>
  <dataValidations count="1">
    <dataValidation type="list" allowBlank="1" showInputMessage="1" showErrorMessage="1" sqref="I6" xr:uid="{65384548-01AA-4584-B215-8418DBD53952}">
      <formula1>$AI$3:$AI$7</formula1>
    </dataValidation>
  </dataValidations>
  <hyperlinks>
    <hyperlink ref="T22:U22" r:id="rId1" display="Acceder al manual" xr:uid="{5C2B0C75-CB68-401B-AC5F-52870A0A732A}"/>
    <hyperlink ref="B10:C10" location="Abogados!A1" display="Abogados" xr:uid="{E9EAE223-7420-42A1-9942-68C55DCA0016}"/>
    <hyperlink ref="B12:C12" location="'Registro Casos'!A1" display="Registro Casos" xr:uid="{7816B14E-A17B-4ED6-9D95-CA29B992E528}"/>
    <hyperlink ref="B8:C8" location="Usuarios!A1" display="Usuarios" xr:uid="{668C647E-AF08-4E4A-B43E-FC341A2A9548}"/>
    <hyperlink ref="B16:C16" location="Arbitramentos!A1" display="Arbitramentos" xr:uid="{BB1F3C2C-B493-4C25-A240-3E9AE2E89FCB}"/>
    <hyperlink ref="B14:C14" location="Judiciales!A1" display="Judiciales" xr:uid="{6C10BECB-634C-45FD-A715-170F60AC1999}"/>
    <hyperlink ref="B6:C6" location="Portada!A1" display="Portada" xr:uid="{E4656306-6298-4EC4-9D21-6614EFCD28EB}"/>
    <hyperlink ref="B22:C22" location="Resumen!A1" display="Resumen (Certificación a presentar)" xr:uid="{24F92838-2839-4A6E-8F65-A104A59F1E1A}"/>
    <hyperlink ref="B20:C20" location="Pagos!A1" display="Pagos" xr:uid="{35F3BE06-2380-4C4F-A48A-A078CC326BFF}"/>
    <hyperlink ref="B18:C18" location="'Comité de conciliación'!A1" display="Comité de Conciliación" xr:uid="{C7181C1F-848C-4C05-981E-EE7AB936500A}"/>
    <hyperlink ref="T22:V24" r:id="rId2" display="Acceder a la guía" xr:uid="{3FDB86D5-F71D-4287-A6B4-BB69497C58A8}"/>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BS4"/>
  <sheetViews>
    <sheetView showGridLines="0" workbookViewId="0">
      <selection activeCell="BK24" sqref="BK24"/>
    </sheetView>
  </sheetViews>
  <sheetFormatPr baseColWidth="10" defaultColWidth="11.42578125" defaultRowHeight="15.75"/>
  <cols>
    <col min="1" max="2" width="13.140625" style="27" customWidth="1"/>
    <col min="3" max="3" width="15" style="27" customWidth="1"/>
    <col min="4" max="5" width="13.140625" style="27" customWidth="1"/>
    <col min="6" max="6" width="15.5703125" style="27" customWidth="1"/>
    <col min="7" max="15" width="13.140625" style="27" customWidth="1"/>
    <col min="16" max="25" width="22.7109375" style="27" customWidth="1"/>
    <col min="26" max="29" width="37.140625" style="27" customWidth="1"/>
    <col min="30" max="45" width="14" style="27" customWidth="1"/>
    <col min="46" max="54" width="14.28515625" style="27" customWidth="1"/>
    <col min="55" max="55" width="14" style="27" customWidth="1"/>
    <col min="56" max="56" width="14.42578125" style="27" customWidth="1"/>
    <col min="57" max="57" width="15.85546875" style="27" customWidth="1"/>
    <col min="58" max="58" width="14.5703125" style="27" customWidth="1"/>
    <col min="59" max="60" width="15.7109375" style="27" customWidth="1"/>
    <col min="61" max="69" width="14.5703125" style="27" customWidth="1"/>
    <col min="70" max="71" width="16.140625" style="27" customWidth="1"/>
    <col min="72" max="16384" width="11.42578125" style="27"/>
  </cols>
  <sheetData>
    <row r="1" spans="1:71" s="53" customFormat="1" ht="24.75" customHeight="1">
      <c r="A1" s="250" t="s">
        <v>148</v>
      </c>
      <c r="B1" s="250"/>
      <c r="C1" s="250"/>
      <c r="D1" s="250"/>
      <c r="E1" s="250"/>
      <c r="F1" s="250"/>
      <c r="G1" s="250"/>
      <c r="H1" s="250"/>
      <c r="I1" s="250"/>
      <c r="J1" s="250"/>
      <c r="K1" s="250"/>
      <c r="L1" s="250"/>
      <c r="M1" s="250"/>
      <c r="N1" s="250"/>
      <c r="O1" s="250"/>
      <c r="P1" s="249" t="s">
        <v>149</v>
      </c>
      <c r="Q1" s="249"/>
      <c r="R1" s="249"/>
      <c r="S1" s="249"/>
      <c r="T1" s="249"/>
      <c r="U1" s="249"/>
      <c r="V1" s="249"/>
      <c r="W1" s="249"/>
      <c r="X1" s="249"/>
      <c r="Y1" s="249"/>
      <c r="Z1" s="238" t="s">
        <v>150</v>
      </c>
      <c r="AA1" s="238"/>
      <c r="AB1" s="238"/>
      <c r="AC1" s="238"/>
      <c r="AD1" s="240" t="s">
        <v>151</v>
      </c>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2"/>
      <c r="BC1" s="243" t="s">
        <v>152</v>
      </c>
      <c r="BD1" s="244"/>
      <c r="BE1" s="244"/>
      <c r="BF1" s="245"/>
      <c r="BG1" s="240" t="s">
        <v>153</v>
      </c>
      <c r="BH1" s="241"/>
      <c r="BI1" s="241"/>
      <c r="BJ1" s="241"/>
      <c r="BK1" s="241"/>
      <c r="BL1" s="241"/>
      <c r="BM1" s="241"/>
      <c r="BN1" s="241"/>
      <c r="BO1" s="241"/>
      <c r="BP1" s="241"/>
      <c r="BQ1" s="242"/>
      <c r="BR1" s="238" t="s">
        <v>154</v>
      </c>
      <c r="BS1" s="238"/>
    </row>
    <row r="2" spans="1:71" s="46" customFormat="1" ht="24.75" customHeight="1">
      <c r="A2" s="239" t="s">
        <v>155</v>
      </c>
      <c r="B2" s="239"/>
      <c r="C2" s="239"/>
      <c r="D2" s="239" t="s">
        <v>156</v>
      </c>
      <c r="E2" s="239"/>
      <c r="F2" s="239"/>
      <c r="G2" s="239" t="s">
        <v>157</v>
      </c>
      <c r="H2" s="239"/>
      <c r="I2" s="239"/>
      <c r="J2" s="239" t="s">
        <v>158</v>
      </c>
      <c r="K2" s="239"/>
      <c r="L2" s="239"/>
      <c r="M2" s="239" t="s">
        <v>159</v>
      </c>
      <c r="N2" s="239"/>
      <c r="O2" s="239"/>
      <c r="P2" s="239" t="s">
        <v>160</v>
      </c>
      <c r="Q2" s="239"/>
      <c r="R2" s="239"/>
      <c r="S2" s="239"/>
      <c r="T2" s="239" t="s">
        <v>161</v>
      </c>
      <c r="U2" s="239"/>
      <c r="V2" s="239"/>
      <c r="W2" s="239" t="s">
        <v>162</v>
      </c>
      <c r="X2" s="239"/>
      <c r="Y2" s="239"/>
      <c r="Z2" s="239" t="s">
        <v>160</v>
      </c>
      <c r="AA2" s="239"/>
      <c r="AB2" s="239"/>
      <c r="AC2" s="239"/>
      <c r="AD2" s="239" t="s">
        <v>163</v>
      </c>
      <c r="AE2" s="239"/>
      <c r="AF2" s="239"/>
      <c r="AG2" s="239" t="s">
        <v>164</v>
      </c>
      <c r="AH2" s="239"/>
      <c r="AI2" s="239" t="s">
        <v>71</v>
      </c>
      <c r="AJ2" s="239"/>
      <c r="AK2" s="239"/>
      <c r="AL2" s="239"/>
      <c r="AM2" s="239"/>
      <c r="AN2" s="239" t="s">
        <v>165</v>
      </c>
      <c r="AO2" s="239"/>
      <c r="AP2" s="239"/>
      <c r="AQ2" s="239" t="s">
        <v>166</v>
      </c>
      <c r="AR2" s="239"/>
      <c r="AS2" s="239"/>
      <c r="AT2" s="239"/>
      <c r="AU2" s="239" t="s">
        <v>167</v>
      </c>
      <c r="AV2" s="239"/>
      <c r="AW2" s="239"/>
      <c r="AX2" s="239"/>
      <c r="AY2" s="239"/>
      <c r="AZ2" s="239"/>
      <c r="BA2" s="239"/>
      <c r="BB2" s="239"/>
      <c r="BC2" s="246" t="s">
        <v>163</v>
      </c>
      <c r="BD2" s="247"/>
      <c r="BE2" s="246" t="s">
        <v>164</v>
      </c>
      <c r="BF2" s="247"/>
      <c r="BG2" s="246" t="s">
        <v>168</v>
      </c>
      <c r="BH2" s="247"/>
      <c r="BI2" s="246" t="s">
        <v>93</v>
      </c>
      <c r="BJ2" s="248"/>
      <c r="BK2" s="248"/>
      <c r="BL2" s="248"/>
      <c r="BM2" s="248"/>
      <c r="BN2" s="247"/>
      <c r="BO2" s="246" t="s">
        <v>100</v>
      </c>
      <c r="BP2" s="248"/>
      <c r="BQ2" s="247"/>
      <c r="BR2" s="239" t="s">
        <v>160</v>
      </c>
      <c r="BS2" s="239"/>
    </row>
    <row r="3" spans="1:71" s="52" customFormat="1" ht="90" customHeight="1">
      <c r="A3" s="50" t="s">
        <v>169</v>
      </c>
      <c r="B3" s="50" t="s">
        <v>170</v>
      </c>
      <c r="C3" s="50" t="s">
        <v>162</v>
      </c>
      <c r="D3" s="50" t="s">
        <v>169</v>
      </c>
      <c r="E3" s="50" t="s">
        <v>170</v>
      </c>
      <c r="F3" s="50" t="s">
        <v>162</v>
      </c>
      <c r="G3" s="50" t="s">
        <v>169</v>
      </c>
      <c r="H3" s="50" t="s">
        <v>170</v>
      </c>
      <c r="I3" s="50" t="s">
        <v>162</v>
      </c>
      <c r="J3" s="50" t="s">
        <v>169</v>
      </c>
      <c r="K3" s="50" t="s">
        <v>170</v>
      </c>
      <c r="L3" s="50" t="s">
        <v>162</v>
      </c>
      <c r="M3" s="50" t="s">
        <v>169</v>
      </c>
      <c r="N3" s="50" t="s">
        <v>170</v>
      </c>
      <c r="O3" s="50" t="s">
        <v>162</v>
      </c>
      <c r="P3" s="50" t="s">
        <v>171</v>
      </c>
      <c r="Q3" s="50" t="s">
        <v>123</v>
      </c>
      <c r="R3" s="50" t="s">
        <v>172</v>
      </c>
      <c r="S3" s="50" t="s">
        <v>173</v>
      </c>
      <c r="T3" s="50" t="s">
        <v>174</v>
      </c>
      <c r="U3" s="50" t="s">
        <v>175</v>
      </c>
      <c r="V3" s="50" t="s">
        <v>176</v>
      </c>
      <c r="W3" s="50" t="s">
        <v>48</v>
      </c>
      <c r="X3" s="50" t="s">
        <v>49</v>
      </c>
      <c r="Y3" s="50" t="s">
        <v>50</v>
      </c>
      <c r="Z3" s="50" t="s">
        <v>177</v>
      </c>
      <c r="AA3" s="50" t="s">
        <v>178</v>
      </c>
      <c r="AB3" s="50" t="s">
        <v>179</v>
      </c>
      <c r="AC3" s="50" t="s">
        <v>180</v>
      </c>
      <c r="AD3" s="50" t="s">
        <v>62</v>
      </c>
      <c r="AE3" s="50" t="s">
        <v>181</v>
      </c>
      <c r="AF3" s="50" t="s">
        <v>182</v>
      </c>
      <c r="AG3" s="50" t="s">
        <v>183</v>
      </c>
      <c r="AH3" s="50" t="s">
        <v>184</v>
      </c>
      <c r="AI3" s="50" t="s">
        <v>75</v>
      </c>
      <c r="AJ3" s="50" t="s">
        <v>77</v>
      </c>
      <c r="AK3" s="50" t="s">
        <v>79</v>
      </c>
      <c r="AL3" s="50" t="s">
        <v>81</v>
      </c>
      <c r="AM3" s="50" t="s">
        <v>83</v>
      </c>
      <c r="AN3" s="50" t="s">
        <v>63</v>
      </c>
      <c r="AO3" s="50" t="s">
        <v>65</v>
      </c>
      <c r="AP3" s="50" t="s">
        <v>185</v>
      </c>
      <c r="AQ3" s="50" t="s">
        <v>186</v>
      </c>
      <c r="AR3" s="50" t="s">
        <v>187</v>
      </c>
      <c r="AS3" s="50" t="s">
        <v>188</v>
      </c>
      <c r="AT3" s="50" t="s">
        <v>189</v>
      </c>
      <c r="AU3" s="50" t="s">
        <v>190</v>
      </c>
      <c r="AV3" s="50" t="s">
        <v>191</v>
      </c>
      <c r="AW3" s="50" t="s">
        <v>192</v>
      </c>
      <c r="AX3" s="50" t="s">
        <v>193</v>
      </c>
      <c r="AY3" s="50" t="s">
        <v>194</v>
      </c>
      <c r="AZ3" s="50" t="s">
        <v>195</v>
      </c>
      <c r="BA3" s="50" t="s">
        <v>196</v>
      </c>
      <c r="BB3" s="50" t="s">
        <v>197</v>
      </c>
      <c r="BC3" s="50" t="s">
        <v>198</v>
      </c>
      <c r="BD3" s="50" t="s">
        <v>199</v>
      </c>
      <c r="BE3" s="50" t="s">
        <v>200</v>
      </c>
      <c r="BF3" s="50" t="s">
        <v>201</v>
      </c>
      <c r="BG3" s="51" t="s">
        <v>202</v>
      </c>
      <c r="BH3" s="51" t="s">
        <v>203</v>
      </c>
      <c r="BI3" s="51" t="s">
        <v>204</v>
      </c>
      <c r="BJ3" s="51" t="s">
        <v>205</v>
      </c>
      <c r="BK3" s="51" t="s">
        <v>206</v>
      </c>
      <c r="BL3" s="51" t="s">
        <v>207</v>
      </c>
      <c r="BM3" s="51" t="s">
        <v>208</v>
      </c>
      <c r="BN3" s="51" t="s">
        <v>209</v>
      </c>
      <c r="BO3" s="51" t="s">
        <v>210</v>
      </c>
      <c r="BP3" s="51" t="s">
        <v>211</v>
      </c>
      <c r="BQ3" s="51" t="s">
        <v>212</v>
      </c>
      <c r="BR3" s="51" t="s">
        <v>213</v>
      </c>
      <c r="BS3" s="51" t="s">
        <v>214</v>
      </c>
    </row>
    <row r="4" spans="1:71" s="47" customFormat="1">
      <c r="A4" s="48">
        <f>+Usuarios!$H$11</f>
        <v>43885</v>
      </c>
      <c r="B4" s="49" t="str">
        <f>+Usuarios!$K$11</f>
        <v>JAIRO ALBERTO SERRATO ROMERO</v>
      </c>
      <c r="C4" s="48">
        <f>+Usuarios!$O$11</f>
        <v>0</v>
      </c>
      <c r="D4" s="48">
        <f>+Usuarios!$H$13</f>
        <v>45512</v>
      </c>
      <c r="E4" s="49" t="str">
        <f>+Usuarios!$K$13</f>
        <v>DIANA CAROLINA RODRIGUEZ RINCON</v>
      </c>
      <c r="F4" s="48">
        <f>+Usuarios!$O$13</f>
        <v>45688</v>
      </c>
      <c r="G4" s="48">
        <f>+Usuarios!$H$15</f>
        <v>45348</v>
      </c>
      <c r="H4" s="49" t="str">
        <f>+Usuarios!$K$15</f>
        <v>YESID HERNANDO MARÍN CORBA</v>
      </c>
      <c r="I4" s="48">
        <f>+Usuarios!$O$15</f>
        <v>45512</v>
      </c>
      <c r="J4" s="48">
        <f>+Usuarios!$H$17</f>
        <v>45176</v>
      </c>
      <c r="K4" s="49" t="str">
        <f>+Usuarios!$K$17</f>
        <v>SANDRA IBETH RIVERA RUBIO</v>
      </c>
      <c r="L4" s="48">
        <f>+Usuarios!$O$17</f>
        <v>45684</v>
      </c>
      <c r="M4" s="48">
        <f>+Usuarios!$H$19</f>
        <v>45428</v>
      </c>
      <c r="N4" s="49" t="str">
        <f>+Usuarios!$K$19</f>
        <v>DIANA CAROLINA RODRIGUEZ RINCON</v>
      </c>
      <c r="O4" s="48">
        <f>+Usuarios!$O$19</f>
        <v>45688</v>
      </c>
      <c r="P4" s="76">
        <f>+Abogados!$G$9</f>
        <v>2</v>
      </c>
      <c r="Q4" s="76">
        <f>+Abogados!$J$9</f>
        <v>2</v>
      </c>
      <c r="R4" s="76">
        <f>+Abogados!$M$9</f>
        <v>0</v>
      </c>
      <c r="S4" s="76">
        <f>+Abogados!$P$9</f>
        <v>0</v>
      </c>
      <c r="T4" s="76">
        <f>+Abogados!$I$19</f>
        <v>2</v>
      </c>
      <c r="U4" s="76">
        <f>+Abogados!$I$21</f>
        <v>2</v>
      </c>
      <c r="V4" s="76">
        <f>+Abogados!I23</f>
        <v>0</v>
      </c>
      <c r="W4" s="76">
        <f>+Abogados!$P$19</f>
        <v>2</v>
      </c>
      <c r="X4" s="76">
        <f>+Abogados!$P$21</f>
        <v>2</v>
      </c>
      <c r="Y4" s="76">
        <f>+Abogados!$P$23</f>
        <v>2</v>
      </c>
      <c r="Z4" s="76">
        <f>+'Registro Casos'!$P$10</f>
        <v>1</v>
      </c>
      <c r="AA4" s="76">
        <f>+'Registro Casos'!$P$13</f>
        <v>1</v>
      </c>
      <c r="AB4" s="76">
        <f>+'Registro Casos'!$P$16</f>
        <v>1</v>
      </c>
      <c r="AC4" s="76">
        <f>+'Registro Casos'!$P$19</f>
        <v>0</v>
      </c>
      <c r="AD4" s="76">
        <f>+Judiciales!$L$12</f>
        <v>40</v>
      </c>
      <c r="AE4" s="76">
        <f>+Judiciales!$L$14</f>
        <v>40</v>
      </c>
      <c r="AF4" s="76">
        <f>+Judiciales!$L$16</f>
        <v>0</v>
      </c>
      <c r="AG4" s="76">
        <f>+Judiciales!$L$21</f>
        <v>1</v>
      </c>
      <c r="AH4" s="76">
        <f>+Judiciales!$L$23</f>
        <v>1</v>
      </c>
      <c r="AI4" s="76">
        <f>+Judiciales!$L$32</f>
        <v>1</v>
      </c>
      <c r="AJ4" s="76">
        <f>+Judiciales!$L$34</f>
        <v>0</v>
      </c>
      <c r="AK4" s="76">
        <f>+Judiciales!$L$36</f>
        <v>0</v>
      </c>
      <c r="AL4" s="76">
        <f>+Judiciales!$L$38</f>
        <v>0</v>
      </c>
      <c r="AM4" s="76">
        <f>+Judiciales!$L$40</f>
        <v>0</v>
      </c>
      <c r="AN4" s="76">
        <f>+Judiciales!$U$12</f>
        <v>0</v>
      </c>
      <c r="AO4" s="76">
        <f>+Judiciales!$U$14</f>
        <v>0</v>
      </c>
      <c r="AP4" s="76">
        <f>+Judiciales!$U$16</f>
        <v>0</v>
      </c>
      <c r="AQ4" s="76">
        <f>+Judiciales!$U$21</f>
        <v>20</v>
      </c>
      <c r="AR4" s="76">
        <f>+Judiciales!$U$23</f>
        <v>3</v>
      </c>
      <c r="AS4" s="76">
        <f>+Judiciales!$U$25</f>
        <v>16</v>
      </c>
      <c r="AT4" s="76">
        <f>+Judiciales!$U$27</f>
        <v>1</v>
      </c>
      <c r="AU4" s="76">
        <f>+Judiciales!$S$32</f>
        <v>3</v>
      </c>
      <c r="AV4" s="76">
        <f>+Judiciales!$T$32</f>
        <v>0</v>
      </c>
      <c r="AW4" s="76">
        <f>+Judiciales!$S$34</f>
        <v>5</v>
      </c>
      <c r="AX4" s="76">
        <f>+Judiciales!$T$34</f>
        <v>5</v>
      </c>
      <c r="AY4" s="76">
        <f>+Judiciales!$S$36</f>
        <v>11</v>
      </c>
      <c r="AZ4" s="76">
        <f>+Judiciales!$T$36</f>
        <v>11</v>
      </c>
      <c r="BA4" s="76">
        <f>+Judiciales!$S$38</f>
        <v>0</v>
      </c>
      <c r="BB4" s="76">
        <f>+Judiciales!$T$38</f>
        <v>0</v>
      </c>
      <c r="BC4" s="76">
        <f>+Arbitramentos!$L$11</f>
        <v>0</v>
      </c>
      <c r="BD4" s="76">
        <f>+Arbitramentos!$L$13</f>
        <v>0</v>
      </c>
      <c r="BE4" s="76">
        <f>+Arbitramentos!$U$11</f>
        <v>0</v>
      </c>
      <c r="BF4" s="76">
        <f>+Arbitramentos!$U$13</f>
        <v>0</v>
      </c>
      <c r="BG4" s="49" t="str">
        <f>+'Comité de conciliación'!$R$8</f>
        <v>SI</v>
      </c>
      <c r="BH4" s="49" t="str">
        <f>+'Comité de conciliación'!$R$10</f>
        <v>SI</v>
      </c>
      <c r="BI4" s="76">
        <f>+'Comité de conciliación'!$J$15</f>
        <v>0</v>
      </c>
      <c r="BJ4" s="76">
        <f>+'Comité de conciliación'!$L$15</f>
        <v>0</v>
      </c>
      <c r="BK4" s="76">
        <f>+'Comité de conciliación'!$J$16</f>
        <v>0</v>
      </c>
      <c r="BL4" s="76">
        <f>+'Comité de conciliación'!$L$16</f>
        <v>0</v>
      </c>
      <c r="BM4" s="76">
        <f>+'Comité de conciliación'!$J$17</f>
        <v>1</v>
      </c>
      <c r="BN4" s="76">
        <f>+'Comité de conciliación'!$L$17</f>
        <v>0</v>
      </c>
      <c r="BO4" s="76">
        <f>+'Comité de conciliación'!$J$20</f>
        <v>0</v>
      </c>
      <c r="BP4" s="76">
        <f>+'Comité de conciliación'!$J$21</f>
        <v>0</v>
      </c>
      <c r="BQ4" s="76">
        <f>+'Comité de conciliación'!$J$22</f>
        <v>1</v>
      </c>
      <c r="BR4" s="49" t="str">
        <f>+Pagos!$R$9</f>
        <v>NO</v>
      </c>
      <c r="BS4" s="76">
        <f>+Pagos!R11</f>
        <v>0</v>
      </c>
    </row>
  </sheetData>
  <mergeCells count="28">
    <mergeCell ref="A1:O1"/>
    <mergeCell ref="A2:C2"/>
    <mergeCell ref="D2:F2"/>
    <mergeCell ref="G2:I2"/>
    <mergeCell ref="J2:L2"/>
    <mergeCell ref="M2:O2"/>
    <mergeCell ref="P2:S2"/>
    <mergeCell ref="T2:V2"/>
    <mergeCell ref="W2:Y2"/>
    <mergeCell ref="P1:Y1"/>
    <mergeCell ref="Z2:AC2"/>
    <mergeCell ref="Z1:AC1"/>
    <mergeCell ref="BR1:BS1"/>
    <mergeCell ref="BR2:BS2"/>
    <mergeCell ref="AQ2:AT2"/>
    <mergeCell ref="AU2:BB2"/>
    <mergeCell ref="AD1:BB1"/>
    <mergeCell ref="BC1:BF1"/>
    <mergeCell ref="BC2:BD2"/>
    <mergeCell ref="BE2:BF2"/>
    <mergeCell ref="BG1:BQ1"/>
    <mergeCell ref="BG2:BH2"/>
    <mergeCell ref="BI2:BN2"/>
    <mergeCell ref="BO2:BQ2"/>
    <mergeCell ref="AD2:AF2"/>
    <mergeCell ref="AG2:AH2"/>
    <mergeCell ref="AI2:AM2"/>
    <mergeCell ref="AN2:AP2"/>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K426"/>
  <sheetViews>
    <sheetView showGridLines="0" workbookViewId="0">
      <selection activeCell="D13" sqref="D13"/>
    </sheetView>
  </sheetViews>
  <sheetFormatPr baseColWidth="10" defaultColWidth="11.42578125" defaultRowHeight="15"/>
  <cols>
    <col min="1" max="1" width="23.28515625" customWidth="1"/>
    <col min="2" max="2" width="29.85546875" bestFit="1" customWidth="1"/>
    <col min="3" max="3" width="11.85546875" bestFit="1" customWidth="1"/>
    <col min="5" max="5" width="88.7109375" customWidth="1"/>
  </cols>
  <sheetData>
    <row r="1" spans="1:11">
      <c r="A1" s="2" t="s">
        <v>215</v>
      </c>
      <c r="C1" s="2" t="s">
        <v>216</v>
      </c>
      <c r="D1" t="s">
        <v>217</v>
      </c>
      <c r="E1" s="2" t="s">
        <v>218</v>
      </c>
    </row>
    <row r="2" spans="1:11">
      <c r="A2" t="s">
        <v>219</v>
      </c>
      <c r="B2" t="str">
        <f>+Portada!I6</f>
        <v>I - 2025</v>
      </c>
      <c r="D2" t="s">
        <v>220</v>
      </c>
      <c r="E2" t="s">
        <v>221</v>
      </c>
      <c r="F2">
        <v>0</v>
      </c>
      <c r="H2" s="1" t="s">
        <v>222</v>
      </c>
      <c r="I2" t="s">
        <v>223</v>
      </c>
      <c r="J2">
        <v>2024</v>
      </c>
      <c r="K2" s="4" t="s">
        <v>224</v>
      </c>
    </row>
    <row r="3" spans="1:11">
      <c r="B3" t="str">
        <f>+VLOOKUP(B2,$H$2:$J$6,2,0)</f>
        <v>PRIMER</v>
      </c>
      <c r="E3" t="s">
        <v>225</v>
      </c>
      <c r="F3">
        <v>0</v>
      </c>
      <c r="H3" s="1" t="s">
        <v>1</v>
      </c>
      <c r="I3" t="s">
        <v>226</v>
      </c>
      <c r="J3">
        <v>2025</v>
      </c>
      <c r="K3" s="4" t="s">
        <v>227</v>
      </c>
    </row>
    <row r="4" spans="1:11">
      <c r="B4">
        <f>+VLOOKUP(B2,$H$2:$J$6,3,0)</f>
        <v>2025</v>
      </c>
      <c r="E4" t="s">
        <v>228</v>
      </c>
      <c r="F4">
        <v>0</v>
      </c>
      <c r="H4" s="1" t="s">
        <v>2</v>
      </c>
      <c r="I4" t="s">
        <v>223</v>
      </c>
      <c r="J4">
        <v>2025</v>
      </c>
      <c r="K4" s="4" t="s">
        <v>224</v>
      </c>
    </row>
    <row r="5" spans="1:11">
      <c r="B5" s="5" t="str">
        <f>+VLOOKUP(B2,$H$2:$K$6,4,0)</f>
        <v xml:space="preserve">30 DE JUNIO </v>
      </c>
      <c r="E5" t="s">
        <v>229</v>
      </c>
      <c r="F5">
        <v>0</v>
      </c>
      <c r="H5" s="1" t="s">
        <v>5</v>
      </c>
      <c r="I5" t="s">
        <v>226</v>
      </c>
      <c r="J5">
        <v>2026</v>
      </c>
      <c r="K5" s="4" t="s">
        <v>227</v>
      </c>
    </row>
    <row r="6" spans="1:11">
      <c r="E6" t="s">
        <v>230</v>
      </c>
      <c r="F6">
        <v>0</v>
      </c>
      <c r="H6" s="1" t="s">
        <v>6</v>
      </c>
      <c r="I6" t="s">
        <v>223</v>
      </c>
      <c r="J6">
        <v>2026</v>
      </c>
      <c r="K6" s="4" t="s">
        <v>224</v>
      </c>
    </row>
    <row r="7" spans="1:11">
      <c r="A7" s="251" t="s">
        <v>231</v>
      </c>
      <c r="B7" s="251"/>
      <c r="C7" s="251"/>
      <c r="E7" t="s">
        <v>232</v>
      </c>
      <c r="F7">
        <v>0</v>
      </c>
      <c r="H7" s="1"/>
      <c r="K7" s="4"/>
    </row>
    <row r="8" spans="1:11" ht="15.75">
      <c r="A8" s="252">
        <v>2025</v>
      </c>
      <c r="B8" s="252"/>
      <c r="C8" s="252"/>
      <c r="E8" t="s">
        <v>233</v>
      </c>
      <c r="F8">
        <v>0</v>
      </c>
    </row>
    <row r="9" spans="1:11">
      <c r="E9" t="s">
        <v>234</v>
      </c>
      <c r="F9">
        <v>0</v>
      </c>
      <c r="H9" s="4">
        <v>40179</v>
      </c>
      <c r="I9">
        <v>0</v>
      </c>
    </row>
    <row r="10" spans="1:11">
      <c r="E10" t="s">
        <v>235</v>
      </c>
      <c r="F10">
        <v>0</v>
      </c>
      <c r="H10" s="4">
        <v>43831</v>
      </c>
      <c r="I10">
        <v>1</v>
      </c>
    </row>
    <row r="11" spans="1:11">
      <c r="E11" t="s">
        <v>236</v>
      </c>
      <c r="F11">
        <v>0</v>
      </c>
      <c r="H11" s="4">
        <v>45292</v>
      </c>
      <c r="I11">
        <v>2</v>
      </c>
    </row>
    <row r="12" spans="1:11">
      <c r="A12" s="2" t="s">
        <v>237</v>
      </c>
      <c r="C12" s="2" t="s">
        <v>216</v>
      </c>
      <c r="D12" t="s">
        <v>91</v>
      </c>
      <c r="E12" t="s">
        <v>238</v>
      </c>
      <c r="F12">
        <v>0</v>
      </c>
      <c r="H12" s="4"/>
    </row>
    <row r="13" spans="1:11">
      <c r="A13" t="s">
        <v>239</v>
      </c>
      <c r="B13" t="str">
        <f>Pagos!R9</f>
        <v>NO</v>
      </c>
      <c r="D13" t="s">
        <v>107</v>
      </c>
      <c r="E13" t="s">
        <v>240</v>
      </c>
      <c r="F13">
        <v>0</v>
      </c>
    </row>
    <row r="14" spans="1:11">
      <c r="E14" t="s">
        <v>241</v>
      </c>
      <c r="F14">
        <v>0</v>
      </c>
    </row>
    <row r="15" spans="1:11">
      <c r="E15" t="s">
        <v>242</v>
      </c>
      <c r="F15">
        <v>0</v>
      </c>
      <c r="H15" s="4"/>
    </row>
    <row r="16" spans="1:11">
      <c r="E16" t="s">
        <v>243</v>
      </c>
      <c r="F16">
        <v>0</v>
      </c>
    </row>
    <row r="17" spans="5:6">
      <c r="E17" t="s">
        <v>244</v>
      </c>
      <c r="F17">
        <v>0</v>
      </c>
    </row>
    <row r="18" spans="5:6">
      <c r="E18" t="s">
        <v>245</v>
      </c>
      <c r="F18">
        <v>0</v>
      </c>
    </row>
    <row r="19" spans="5:6">
      <c r="E19" t="s">
        <v>246</v>
      </c>
      <c r="F19">
        <v>0</v>
      </c>
    </row>
    <row r="20" spans="5:6">
      <c r="E20" t="s">
        <v>247</v>
      </c>
      <c r="F20">
        <v>0</v>
      </c>
    </row>
    <row r="21" spans="5:6">
      <c r="E21" t="s">
        <v>248</v>
      </c>
      <c r="F21">
        <v>0</v>
      </c>
    </row>
    <row r="22" spans="5:6">
      <c r="E22" t="s">
        <v>249</v>
      </c>
      <c r="F22">
        <v>0</v>
      </c>
    </row>
    <row r="23" spans="5:6">
      <c r="E23" t="s">
        <v>250</v>
      </c>
      <c r="F23">
        <v>0</v>
      </c>
    </row>
    <row r="24" spans="5:6">
      <c r="E24" t="s">
        <v>251</v>
      </c>
      <c r="F24">
        <v>0</v>
      </c>
    </row>
    <row r="25" spans="5:6">
      <c r="E25" t="s">
        <v>252</v>
      </c>
      <c r="F25">
        <v>0</v>
      </c>
    </row>
    <row r="26" spans="5:6">
      <c r="E26" t="s">
        <v>253</v>
      </c>
      <c r="F26">
        <v>0</v>
      </c>
    </row>
    <row r="27" spans="5:6">
      <c r="E27" t="s">
        <v>254</v>
      </c>
      <c r="F27">
        <v>0</v>
      </c>
    </row>
    <row r="28" spans="5:6">
      <c r="E28" t="s">
        <v>255</v>
      </c>
      <c r="F28">
        <v>0</v>
      </c>
    </row>
    <row r="29" spans="5:6">
      <c r="E29" t="s">
        <v>256</v>
      </c>
      <c r="F29">
        <v>0</v>
      </c>
    </row>
    <row r="30" spans="5:6">
      <c r="E30" t="s">
        <v>257</v>
      </c>
      <c r="F30">
        <v>0</v>
      </c>
    </row>
    <row r="31" spans="5:6">
      <c r="E31" t="s">
        <v>258</v>
      </c>
      <c r="F31">
        <v>0</v>
      </c>
    </row>
    <row r="32" spans="5:6">
      <c r="E32" t="s">
        <v>259</v>
      </c>
      <c r="F32">
        <v>0</v>
      </c>
    </row>
    <row r="33" spans="5:6">
      <c r="E33" t="s">
        <v>260</v>
      </c>
      <c r="F33">
        <v>0</v>
      </c>
    </row>
    <row r="34" spans="5:6">
      <c r="E34" t="s">
        <v>261</v>
      </c>
      <c r="F34">
        <v>0</v>
      </c>
    </row>
    <row r="35" spans="5:6">
      <c r="E35" t="s">
        <v>262</v>
      </c>
      <c r="F35">
        <v>0</v>
      </c>
    </row>
    <row r="36" spans="5:6">
      <c r="E36" t="s">
        <v>263</v>
      </c>
      <c r="F36">
        <v>0</v>
      </c>
    </row>
    <row r="37" spans="5:6">
      <c r="E37" t="s">
        <v>264</v>
      </c>
      <c r="F37">
        <v>0</v>
      </c>
    </row>
    <row r="38" spans="5:6">
      <c r="E38" t="s">
        <v>265</v>
      </c>
      <c r="F38">
        <v>0</v>
      </c>
    </row>
    <row r="39" spans="5:6">
      <c r="E39" t="s">
        <v>266</v>
      </c>
      <c r="F39">
        <v>0</v>
      </c>
    </row>
    <row r="40" spans="5:6">
      <c r="E40" t="s">
        <v>267</v>
      </c>
      <c r="F40">
        <v>0</v>
      </c>
    </row>
    <row r="41" spans="5:6">
      <c r="E41" t="s">
        <v>268</v>
      </c>
      <c r="F41">
        <v>0</v>
      </c>
    </row>
    <row r="42" spans="5:6">
      <c r="E42" t="s">
        <v>269</v>
      </c>
      <c r="F42">
        <v>0</v>
      </c>
    </row>
    <row r="43" spans="5:6">
      <c r="E43" t="s">
        <v>270</v>
      </c>
      <c r="F43">
        <v>0</v>
      </c>
    </row>
    <row r="44" spans="5:6">
      <c r="E44" t="s">
        <v>271</v>
      </c>
      <c r="F44">
        <v>0</v>
      </c>
    </row>
    <row r="45" spans="5:6">
      <c r="E45" t="s">
        <v>272</v>
      </c>
      <c r="F45">
        <v>0</v>
      </c>
    </row>
    <row r="46" spans="5:6">
      <c r="E46" t="s">
        <v>273</v>
      </c>
      <c r="F46">
        <v>0</v>
      </c>
    </row>
    <row r="47" spans="5:6">
      <c r="E47" t="s">
        <v>274</v>
      </c>
      <c r="F47">
        <v>0</v>
      </c>
    </row>
    <row r="48" spans="5:6">
      <c r="E48" t="s">
        <v>275</v>
      </c>
      <c r="F48">
        <v>0</v>
      </c>
    </row>
    <row r="49" spans="5:6">
      <c r="E49" t="s">
        <v>276</v>
      </c>
      <c r="F49">
        <v>0</v>
      </c>
    </row>
    <row r="50" spans="5:6">
      <c r="E50" t="s">
        <v>277</v>
      </c>
      <c r="F50">
        <v>0</v>
      </c>
    </row>
    <row r="51" spans="5:6">
      <c r="E51" t="s">
        <v>278</v>
      </c>
      <c r="F51">
        <v>0</v>
      </c>
    </row>
    <row r="52" spans="5:6">
      <c r="E52" t="s">
        <v>279</v>
      </c>
      <c r="F52">
        <v>0</v>
      </c>
    </row>
    <row r="53" spans="5:6">
      <c r="E53" t="s">
        <v>280</v>
      </c>
      <c r="F53">
        <v>0</v>
      </c>
    </row>
    <row r="54" spans="5:6">
      <c r="E54" t="s">
        <v>281</v>
      </c>
      <c r="F54">
        <v>0</v>
      </c>
    </row>
    <row r="55" spans="5:6">
      <c r="E55" t="s">
        <v>282</v>
      </c>
      <c r="F55">
        <v>0</v>
      </c>
    </row>
    <row r="56" spans="5:6">
      <c r="E56" t="s">
        <v>283</v>
      </c>
      <c r="F56">
        <v>0</v>
      </c>
    </row>
    <row r="57" spans="5:6">
      <c r="E57" t="s">
        <v>284</v>
      </c>
      <c r="F57">
        <v>0</v>
      </c>
    </row>
    <row r="58" spans="5:6">
      <c r="E58" t="s">
        <v>285</v>
      </c>
      <c r="F58">
        <v>0</v>
      </c>
    </row>
    <row r="59" spans="5:6">
      <c r="E59" t="s">
        <v>286</v>
      </c>
      <c r="F59">
        <v>0</v>
      </c>
    </row>
    <row r="60" spans="5:6">
      <c r="E60" t="s">
        <v>287</v>
      </c>
      <c r="F60">
        <v>0</v>
      </c>
    </row>
    <row r="61" spans="5:6">
      <c r="E61" t="s">
        <v>288</v>
      </c>
      <c r="F61">
        <v>0</v>
      </c>
    </row>
    <row r="62" spans="5:6">
      <c r="E62" t="s">
        <v>289</v>
      </c>
      <c r="F62">
        <v>0</v>
      </c>
    </row>
    <row r="63" spans="5:6">
      <c r="E63" t="s">
        <v>290</v>
      </c>
      <c r="F63">
        <v>0</v>
      </c>
    </row>
    <row r="64" spans="5:6">
      <c r="E64" t="s">
        <v>291</v>
      </c>
      <c r="F64">
        <v>0</v>
      </c>
    </row>
    <row r="65" spans="5:6">
      <c r="E65" t="s">
        <v>292</v>
      </c>
      <c r="F65">
        <v>0</v>
      </c>
    </row>
    <row r="66" spans="5:6">
      <c r="E66" t="s">
        <v>293</v>
      </c>
      <c r="F66">
        <v>0</v>
      </c>
    </row>
    <row r="67" spans="5:6">
      <c r="E67" t="s">
        <v>294</v>
      </c>
      <c r="F67">
        <v>0</v>
      </c>
    </row>
    <row r="68" spans="5:6">
      <c r="E68" t="s">
        <v>295</v>
      </c>
      <c r="F68">
        <v>0</v>
      </c>
    </row>
    <row r="69" spans="5:6">
      <c r="E69" t="s">
        <v>296</v>
      </c>
      <c r="F69">
        <v>0</v>
      </c>
    </row>
    <row r="70" spans="5:6">
      <c r="E70" t="s">
        <v>297</v>
      </c>
      <c r="F70">
        <v>0</v>
      </c>
    </row>
    <row r="71" spans="5:6">
      <c r="E71" t="s">
        <v>298</v>
      </c>
      <c r="F71">
        <v>0</v>
      </c>
    </row>
    <row r="72" spans="5:6">
      <c r="E72" t="s">
        <v>299</v>
      </c>
      <c r="F72">
        <v>0</v>
      </c>
    </row>
    <row r="73" spans="5:6">
      <c r="E73" t="s">
        <v>300</v>
      </c>
      <c r="F73">
        <v>0</v>
      </c>
    </row>
    <row r="74" spans="5:6">
      <c r="E74" t="s">
        <v>301</v>
      </c>
      <c r="F74">
        <v>0</v>
      </c>
    </row>
    <row r="75" spans="5:6">
      <c r="E75" t="s">
        <v>302</v>
      </c>
      <c r="F75">
        <v>0</v>
      </c>
    </row>
    <row r="76" spans="5:6">
      <c r="E76" t="s">
        <v>303</v>
      </c>
      <c r="F76">
        <v>0</v>
      </c>
    </row>
    <row r="77" spans="5:6">
      <c r="E77" t="s">
        <v>304</v>
      </c>
      <c r="F77">
        <v>0</v>
      </c>
    </row>
    <row r="78" spans="5:6">
      <c r="E78" t="s">
        <v>305</v>
      </c>
      <c r="F78">
        <v>0</v>
      </c>
    </row>
    <row r="79" spans="5:6">
      <c r="E79" t="s">
        <v>306</v>
      </c>
      <c r="F79">
        <v>0</v>
      </c>
    </row>
    <row r="80" spans="5:6">
      <c r="E80" t="s">
        <v>307</v>
      </c>
      <c r="F80">
        <v>0</v>
      </c>
    </row>
    <row r="81" spans="5:6">
      <c r="E81" t="s">
        <v>308</v>
      </c>
      <c r="F81">
        <v>0</v>
      </c>
    </row>
    <row r="82" spans="5:6">
      <c r="E82" t="s">
        <v>309</v>
      </c>
      <c r="F82">
        <v>0</v>
      </c>
    </row>
    <row r="83" spans="5:6">
      <c r="E83" t="s">
        <v>310</v>
      </c>
      <c r="F83">
        <v>0</v>
      </c>
    </row>
    <row r="84" spans="5:6">
      <c r="E84" t="s">
        <v>311</v>
      </c>
      <c r="F84">
        <v>0</v>
      </c>
    </row>
    <row r="85" spans="5:6">
      <c r="E85" t="s">
        <v>312</v>
      </c>
      <c r="F85">
        <v>0</v>
      </c>
    </row>
    <row r="86" spans="5:6">
      <c r="E86" t="s">
        <v>313</v>
      </c>
      <c r="F86">
        <v>0</v>
      </c>
    </row>
    <row r="87" spans="5:6">
      <c r="E87" t="s">
        <v>314</v>
      </c>
      <c r="F87">
        <v>0</v>
      </c>
    </row>
    <row r="88" spans="5:6">
      <c r="E88" t="s">
        <v>315</v>
      </c>
      <c r="F88">
        <v>0</v>
      </c>
    </row>
    <row r="89" spans="5:6">
      <c r="E89" t="s">
        <v>316</v>
      </c>
      <c r="F89">
        <v>0</v>
      </c>
    </row>
    <row r="90" spans="5:6">
      <c r="E90" t="s">
        <v>317</v>
      </c>
      <c r="F90">
        <v>0</v>
      </c>
    </row>
    <row r="91" spans="5:6">
      <c r="E91" t="s">
        <v>318</v>
      </c>
      <c r="F91">
        <v>0</v>
      </c>
    </row>
    <row r="92" spans="5:6">
      <c r="E92" t="s">
        <v>319</v>
      </c>
      <c r="F92">
        <v>0</v>
      </c>
    </row>
    <row r="93" spans="5:6">
      <c r="E93" t="s">
        <v>320</v>
      </c>
      <c r="F93">
        <v>0</v>
      </c>
    </row>
    <row r="94" spans="5:6">
      <c r="E94" t="s">
        <v>321</v>
      </c>
      <c r="F94">
        <v>0</v>
      </c>
    </row>
    <row r="95" spans="5:6">
      <c r="E95" t="s">
        <v>322</v>
      </c>
      <c r="F95">
        <v>0</v>
      </c>
    </row>
    <row r="96" spans="5:6">
      <c r="E96" t="s">
        <v>323</v>
      </c>
      <c r="F96">
        <v>0</v>
      </c>
    </row>
    <row r="97" spans="5:6">
      <c r="E97" t="s">
        <v>324</v>
      </c>
      <c r="F97">
        <v>0</v>
      </c>
    </row>
    <row r="98" spans="5:6">
      <c r="E98" t="s">
        <v>325</v>
      </c>
      <c r="F98">
        <v>0</v>
      </c>
    </row>
    <row r="99" spans="5:6">
      <c r="E99" t="s">
        <v>326</v>
      </c>
      <c r="F99">
        <v>0</v>
      </c>
    </row>
    <row r="100" spans="5:6">
      <c r="E100" t="s">
        <v>327</v>
      </c>
      <c r="F100">
        <v>0</v>
      </c>
    </row>
    <row r="101" spans="5:6">
      <c r="E101" t="s">
        <v>328</v>
      </c>
      <c r="F101">
        <v>0</v>
      </c>
    </row>
    <row r="102" spans="5:6">
      <c r="E102" t="s">
        <v>329</v>
      </c>
      <c r="F102">
        <v>0</v>
      </c>
    </row>
    <row r="103" spans="5:6">
      <c r="E103" t="s">
        <v>330</v>
      </c>
      <c r="F103">
        <v>0</v>
      </c>
    </row>
    <row r="104" spans="5:6">
      <c r="E104" t="s">
        <v>331</v>
      </c>
      <c r="F104">
        <v>0</v>
      </c>
    </row>
    <row r="105" spans="5:6">
      <c r="E105" t="s">
        <v>332</v>
      </c>
      <c r="F105">
        <v>0</v>
      </c>
    </row>
    <row r="106" spans="5:6">
      <c r="E106" t="s">
        <v>333</v>
      </c>
      <c r="F106">
        <v>0</v>
      </c>
    </row>
    <row r="107" spans="5:6">
      <c r="E107" t="s">
        <v>334</v>
      </c>
      <c r="F107">
        <v>0</v>
      </c>
    </row>
    <row r="108" spans="5:6">
      <c r="E108" t="s">
        <v>335</v>
      </c>
      <c r="F108">
        <v>0</v>
      </c>
    </row>
    <row r="109" spans="5:6">
      <c r="E109" t="s">
        <v>336</v>
      </c>
      <c r="F109">
        <v>0</v>
      </c>
    </row>
    <row r="110" spans="5:6">
      <c r="E110" t="s">
        <v>337</v>
      </c>
      <c r="F110">
        <v>2</v>
      </c>
    </row>
    <row r="111" spans="5:6">
      <c r="E111" t="s">
        <v>338</v>
      </c>
      <c r="F111">
        <v>0</v>
      </c>
    </row>
    <row r="112" spans="5:6">
      <c r="E112" t="s">
        <v>339</v>
      </c>
      <c r="F112">
        <v>2</v>
      </c>
    </row>
    <row r="113" spans="5:6">
      <c r="E113" t="s">
        <v>340</v>
      </c>
      <c r="F113">
        <v>2</v>
      </c>
    </row>
    <row r="114" spans="5:6">
      <c r="E114" t="s">
        <v>341</v>
      </c>
      <c r="F114">
        <v>0</v>
      </c>
    </row>
    <row r="115" spans="5:6">
      <c r="E115" t="s">
        <v>342</v>
      </c>
      <c r="F115">
        <v>0</v>
      </c>
    </row>
    <row r="116" spans="5:6">
      <c r="E116" t="s">
        <v>343</v>
      </c>
      <c r="F116">
        <v>0</v>
      </c>
    </row>
    <row r="117" spans="5:6">
      <c r="E117" t="s">
        <v>344</v>
      </c>
      <c r="F117">
        <v>0</v>
      </c>
    </row>
    <row r="118" spans="5:6">
      <c r="E118" t="s">
        <v>345</v>
      </c>
      <c r="F118">
        <v>0</v>
      </c>
    </row>
    <row r="119" spans="5:6">
      <c r="E119" t="s">
        <v>346</v>
      </c>
      <c r="F119">
        <v>0</v>
      </c>
    </row>
    <row r="120" spans="5:6">
      <c r="E120" t="s">
        <v>347</v>
      </c>
      <c r="F120">
        <v>0</v>
      </c>
    </row>
    <row r="121" spans="5:6">
      <c r="E121" t="s">
        <v>348</v>
      </c>
      <c r="F121">
        <v>0</v>
      </c>
    </row>
    <row r="122" spans="5:6">
      <c r="E122" t="s">
        <v>349</v>
      </c>
      <c r="F122">
        <v>0</v>
      </c>
    </row>
    <row r="123" spans="5:6">
      <c r="E123" t="s">
        <v>350</v>
      </c>
      <c r="F123">
        <v>0</v>
      </c>
    </row>
    <row r="124" spans="5:6">
      <c r="E124" t="s">
        <v>351</v>
      </c>
      <c r="F124">
        <v>0</v>
      </c>
    </row>
    <row r="125" spans="5:6">
      <c r="E125" t="s">
        <v>352</v>
      </c>
      <c r="F125">
        <v>0</v>
      </c>
    </row>
    <row r="126" spans="5:6">
      <c r="E126" t="s">
        <v>353</v>
      </c>
      <c r="F126">
        <v>0</v>
      </c>
    </row>
    <row r="127" spans="5:6">
      <c r="E127" t="s">
        <v>354</v>
      </c>
      <c r="F127">
        <v>0</v>
      </c>
    </row>
    <row r="128" spans="5:6">
      <c r="E128" t="s">
        <v>355</v>
      </c>
      <c r="F128">
        <v>0</v>
      </c>
    </row>
    <row r="129" spans="5:6">
      <c r="E129" t="s">
        <v>356</v>
      </c>
      <c r="F129">
        <v>0</v>
      </c>
    </row>
    <row r="130" spans="5:6">
      <c r="E130" t="s">
        <v>357</v>
      </c>
      <c r="F130">
        <v>0</v>
      </c>
    </row>
    <row r="131" spans="5:6">
      <c r="E131" t="s">
        <v>358</v>
      </c>
      <c r="F131">
        <v>0</v>
      </c>
    </row>
    <row r="132" spans="5:6">
      <c r="E132" t="s">
        <v>359</v>
      </c>
      <c r="F132">
        <v>0</v>
      </c>
    </row>
    <row r="133" spans="5:6">
      <c r="E133" t="s">
        <v>360</v>
      </c>
      <c r="F133">
        <v>0</v>
      </c>
    </row>
    <row r="134" spans="5:6">
      <c r="E134" t="s">
        <v>361</v>
      </c>
      <c r="F134">
        <v>0</v>
      </c>
    </row>
    <row r="135" spans="5:6">
      <c r="E135" t="s">
        <v>362</v>
      </c>
      <c r="F135">
        <v>0</v>
      </c>
    </row>
    <row r="136" spans="5:6">
      <c r="E136" t="s">
        <v>363</v>
      </c>
      <c r="F136">
        <v>0</v>
      </c>
    </row>
    <row r="137" spans="5:6">
      <c r="E137" t="s">
        <v>364</v>
      </c>
      <c r="F137">
        <v>0</v>
      </c>
    </row>
    <row r="138" spans="5:6">
      <c r="E138" t="s">
        <v>365</v>
      </c>
      <c r="F138">
        <v>0</v>
      </c>
    </row>
    <row r="139" spans="5:6">
      <c r="E139" t="s">
        <v>366</v>
      </c>
      <c r="F139">
        <v>0</v>
      </c>
    </row>
    <row r="140" spans="5:6">
      <c r="E140" t="s">
        <v>367</v>
      </c>
      <c r="F140">
        <v>0</v>
      </c>
    </row>
    <row r="141" spans="5:6">
      <c r="E141" t="s">
        <v>368</v>
      </c>
      <c r="F141">
        <v>0</v>
      </c>
    </row>
    <row r="142" spans="5:6">
      <c r="E142" t="s">
        <v>369</v>
      </c>
      <c r="F142">
        <v>0</v>
      </c>
    </row>
    <row r="143" spans="5:6">
      <c r="E143" t="s">
        <v>370</v>
      </c>
      <c r="F143">
        <v>0</v>
      </c>
    </row>
    <row r="144" spans="5:6">
      <c r="E144" t="s">
        <v>371</v>
      </c>
      <c r="F144">
        <v>0</v>
      </c>
    </row>
    <row r="145" spans="5:6">
      <c r="E145" t="s">
        <v>372</v>
      </c>
      <c r="F145">
        <v>0</v>
      </c>
    </row>
    <row r="146" spans="5:6">
      <c r="E146" t="s">
        <v>373</v>
      </c>
      <c r="F146">
        <v>0</v>
      </c>
    </row>
    <row r="147" spans="5:6">
      <c r="E147" t="s">
        <v>374</v>
      </c>
      <c r="F147">
        <v>0</v>
      </c>
    </row>
    <row r="148" spans="5:6">
      <c r="E148" t="s">
        <v>375</v>
      </c>
      <c r="F148">
        <v>0</v>
      </c>
    </row>
    <row r="149" spans="5:6">
      <c r="E149" t="s">
        <v>376</v>
      </c>
      <c r="F149">
        <v>0</v>
      </c>
    </row>
    <row r="150" spans="5:6">
      <c r="E150" t="s">
        <v>377</v>
      </c>
      <c r="F150">
        <v>0</v>
      </c>
    </row>
    <row r="151" spans="5:6">
      <c r="E151" t="s">
        <v>378</v>
      </c>
      <c r="F151">
        <v>0</v>
      </c>
    </row>
    <row r="152" spans="5:6">
      <c r="E152" t="s">
        <v>379</v>
      </c>
      <c r="F152">
        <v>0</v>
      </c>
    </row>
    <row r="153" spans="5:6">
      <c r="E153" t="s">
        <v>380</v>
      </c>
      <c r="F153">
        <v>0</v>
      </c>
    </row>
    <row r="154" spans="5:6">
      <c r="E154" t="s">
        <v>381</v>
      </c>
      <c r="F154">
        <v>0</v>
      </c>
    </row>
    <row r="155" spans="5:6">
      <c r="E155" t="s">
        <v>382</v>
      </c>
      <c r="F155">
        <v>0</v>
      </c>
    </row>
    <row r="156" spans="5:6">
      <c r="E156" t="s">
        <v>383</v>
      </c>
      <c r="F156">
        <v>0</v>
      </c>
    </row>
    <row r="157" spans="5:6">
      <c r="E157" t="s">
        <v>384</v>
      </c>
      <c r="F157">
        <v>0</v>
      </c>
    </row>
    <row r="158" spans="5:6">
      <c r="E158" t="s">
        <v>385</v>
      </c>
      <c r="F158">
        <v>0</v>
      </c>
    </row>
    <row r="159" spans="5:6">
      <c r="E159" t="s">
        <v>386</v>
      </c>
      <c r="F159">
        <v>0</v>
      </c>
    </row>
    <row r="160" spans="5:6">
      <c r="E160" t="s">
        <v>387</v>
      </c>
      <c r="F160">
        <v>0</v>
      </c>
    </row>
    <row r="161" spans="5:6">
      <c r="E161" t="s">
        <v>388</v>
      </c>
      <c r="F161">
        <v>0</v>
      </c>
    </row>
    <row r="162" spans="5:6">
      <c r="E162" t="s">
        <v>389</v>
      </c>
      <c r="F162">
        <v>0</v>
      </c>
    </row>
    <row r="163" spans="5:6">
      <c r="E163" t="s">
        <v>390</v>
      </c>
      <c r="F163">
        <v>0</v>
      </c>
    </row>
    <row r="164" spans="5:6">
      <c r="E164" t="s">
        <v>391</v>
      </c>
      <c r="F164">
        <v>0</v>
      </c>
    </row>
    <row r="165" spans="5:6">
      <c r="E165" t="s">
        <v>392</v>
      </c>
      <c r="F165">
        <v>0</v>
      </c>
    </row>
    <row r="166" spans="5:6">
      <c r="E166" t="s">
        <v>393</v>
      </c>
      <c r="F166">
        <v>0</v>
      </c>
    </row>
    <row r="167" spans="5:6">
      <c r="E167" t="s">
        <v>394</v>
      </c>
      <c r="F167">
        <v>0</v>
      </c>
    </row>
    <row r="168" spans="5:6">
      <c r="E168" t="s">
        <v>395</v>
      </c>
      <c r="F168">
        <v>0</v>
      </c>
    </row>
    <row r="169" spans="5:6">
      <c r="E169" t="s">
        <v>396</v>
      </c>
      <c r="F169">
        <v>0</v>
      </c>
    </row>
    <row r="170" spans="5:6">
      <c r="E170" t="s">
        <v>397</v>
      </c>
      <c r="F170">
        <v>0</v>
      </c>
    </row>
    <row r="171" spans="5:6">
      <c r="E171" t="s">
        <v>398</v>
      </c>
      <c r="F171">
        <v>0</v>
      </c>
    </row>
    <row r="172" spans="5:6">
      <c r="E172" t="s">
        <v>399</v>
      </c>
      <c r="F172">
        <v>0</v>
      </c>
    </row>
    <row r="173" spans="5:6">
      <c r="E173" t="s">
        <v>400</v>
      </c>
      <c r="F173">
        <v>0</v>
      </c>
    </row>
    <row r="174" spans="5:6">
      <c r="E174" t="s">
        <v>401</v>
      </c>
      <c r="F174">
        <v>0</v>
      </c>
    </row>
    <row r="175" spans="5:6">
      <c r="E175" t="s">
        <v>402</v>
      </c>
      <c r="F175">
        <v>0</v>
      </c>
    </row>
    <row r="176" spans="5:6">
      <c r="E176" t="s">
        <v>403</v>
      </c>
      <c r="F176">
        <v>0</v>
      </c>
    </row>
    <row r="177" spans="5:6">
      <c r="E177" t="s">
        <v>404</v>
      </c>
      <c r="F177">
        <v>0</v>
      </c>
    </row>
    <row r="178" spans="5:6">
      <c r="E178" t="s">
        <v>405</v>
      </c>
      <c r="F178">
        <v>0</v>
      </c>
    </row>
    <row r="179" spans="5:6">
      <c r="E179" t="s">
        <v>406</v>
      </c>
      <c r="F179">
        <v>0</v>
      </c>
    </row>
    <row r="180" spans="5:6">
      <c r="E180" t="s">
        <v>407</v>
      </c>
      <c r="F180">
        <v>0</v>
      </c>
    </row>
    <row r="181" spans="5:6">
      <c r="E181" t="s">
        <v>408</v>
      </c>
      <c r="F181">
        <v>0</v>
      </c>
    </row>
    <row r="182" spans="5:6">
      <c r="E182" t="s">
        <v>409</v>
      </c>
      <c r="F182">
        <v>0</v>
      </c>
    </row>
    <row r="183" spans="5:6">
      <c r="E183" t="s">
        <v>410</v>
      </c>
      <c r="F183">
        <v>0</v>
      </c>
    </row>
    <row r="184" spans="5:6">
      <c r="E184" t="s">
        <v>411</v>
      </c>
      <c r="F184">
        <v>0</v>
      </c>
    </row>
    <row r="185" spans="5:6">
      <c r="E185" t="s">
        <v>412</v>
      </c>
      <c r="F185">
        <v>0</v>
      </c>
    </row>
    <row r="186" spans="5:6">
      <c r="E186" t="s">
        <v>413</v>
      </c>
      <c r="F186">
        <v>0</v>
      </c>
    </row>
    <row r="187" spans="5:6">
      <c r="E187" t="s">
        <v>414</v>
      </c>
      <c r="F187">
        <v>0</v>
      </c>
    </row>
    <row r="188" spans="5:6">
      <c r="E188" t="s">
        <v>415</v>
      </c>
      <c r="F188">
        <v>0</v>
      </c>
    </row>
    <row r="189" spans="5:6">
      <c r="E189" t="s">
        <v>416</v>
      </c>
      <c r="F189">
        <v>0</v>
      </c>
    </row>
    <row r="190" spans="5:6">
      <c r="E190" t="s">
        <v>417</v>
      </c>
      <c r="F190">
        <v>0</v>
      </c>
    </row>
    <row r="191" spans="5:6">
      <c r="E191" t="s">
        <v>418</v>
      </c>
      <c r="F191">
        <v>0</v>
      </c>
    </row>
    <row r="192" spans="5:6">
      <c r="E192" t="s">
        <v>419</v>
      </c>
      <c r="F192">
        <v>0</v>
      </c>
    </row>
    <row r="193" spans="5:6">
      <c r="E193" t="s">
        <v>420</v>
      </c>
      <c r="F193">
        <v>0</v>
      </c>
    </row>
    <row r="194" spans="5:6">
      <c r="E194" t="s">
        <v>421</v>
      </c>
      <c r="F194">
        <v>0</v>
      </c>
    </row>
    <row r="195" spans="5:6">
      <c r="E195" t="s">
        <v>422</v>
      </c>
      <c r="F195">
        <v>0</v>
      </c>
    </row>
    <row r="196" spans="5:6">
      <c r="E196" t="s">
        <v>423</v>
      </c>
      <c r="F196">
        <v>0</v>
      </c>
    </row>
    <row r="197" spans="5:6">
      <c r="E197" t="s">
        <v>424</v>
      </c>
      <c r="F197">
        <v>0</v>
      </c>
    </row>
    <row r="198" spans="5:6">
      <c r="E198" t="s">
        <v>425</v>
      </c>
      <c r="F198">
        <v>0</v>
      </c>
    </row>
    <row r="199" spans="5:6">
      <c r="E199" t="s">
        <v>426</v>
      </c>
      <c r="F199">
        <v>0</v>
      </c>
    </row>
    <row r="200" spans="5:6">
      <c r="E200" t="s">
        <v>427</v>
      </c>
      <c r="F200">
        <v>0</v>
      </c>
    </row>
    <row r="201" spans="5:6">
      <c r="E201" t="s">
        <v>428</v>
      </c>
      <c r="F201">
        <v>0</v>
      </c>
    </row>
    <row r="202" spans="5:6">
      <c r="E202" t="s">
        <v>429</v>
      </c>
      <c r="F202">
        <v>0</v>
      </c>
    </row>
    <row r="203" spans="5:6">
      <c r="E203" t="s">
        <v>430</v>
      </c>
      <c r="F203">
        <v>0</v>
      </c>
    </row>
    <row r="204" spans="5:6">
      <c r="E204" t="s">
        <v>431</v>
      </c>
      <c r="F204">
        <v>0</v>
      </c>
    </row>
    <row r="205" spans="5:6">
      <c r="E205" t="s">
        <v>432</v>
      </c>
      <c r="F205">
        <v>0</v>
      </c>
    </row>
    <row r="206" spans="5:6">
      <c r="E206" t="s">
        <v>433</v>
      </c>
      <c r="F206">
        <v>0</v>
      </c>
    </row>
    <row r="207" spans="5:6">
      <c r="E207" t="s">
        <v>434</v>
      </c>
      <c r="F207">
        <v>0</v>
      </c>
    </row>
    <row r="208" spans="5:6">
      <c r="E208" t="s">
        <v>435</v>
      </c>
      <c r="F208">
        <v>0</v>
      </c>
    </row>
    <row r="209" spans="5:6">
      <c r="E209" t="s">
        <v>436</v>
      </c>
      <c r="F209">
        <v>0</v>
      </c>
    </row>
    <row r="210" spans="5:6">
      <c r="E210" t="s">
        <v>437</v>
      </c>
      <c r="F210">
        <v>0</v>
      </c>
    </row>
    <row r="211" spans="5:6">
      <c r="E211" t="s">
        <v>438</v>
      </c>
      <c r="F211">
        <v>0</v>
      </c>
    </row>
    <row r="212" spans="5:6">
      <c r="E212" t="s">
        <v>439</v>
      </c>
      <c r="F212">
        <v>0</v>
      </c>
    </row>
    <row r="213" spans="5:6">
      <c r="E213" t="s">
        <v>440</v>
      </c>
      <c r="F213">
        <v>0</v>
      </c>
    </row>
    <row r="214" spans="5:6">
      <c r="E214" t="s">
        <v>441</v>
      </c>
      <c r="F214">
        <v>0</v>
      </c>
    </row>
    <row r="215" spans="5:6">
      <c r="E215" t="s">
        <v>442</v>
      </c>
      <c r="F215">
        <v>0</v>
      </c>
    </row>
    <row r="216" spans="5:6">
      <c r="E216" t="s">
        <v>443</v>
      </c>
      <c r="F216">
        <v>0</v>
      </c>
    </row>
    <row r="217" spans="5:6">
      <c r="E217" t="s">
        <v>444</v>
      </c>
      <c r="F217">
        <v>0</v>
      </c>
    </row>
    <row r="218" spans="5:6">
      <c r="E218" t="s">
        <v>445</v>
      </c>
      <c r="F218">
        <v>0</v>
      </c>
    </row>
    <row r="219" spans="5:6">
      <c r="E219" t="s">
        <v>446</v>
      </c>
      <c r="F219">
        <v>0</v>
      </c>
    </row>
    <row r="220" spans="5:6">
      <c r="E220" t="s">
        <v>447</v>
      </c>
      <c r="F220">
        <v>0</v>
      </c>
    </row>
    <row r="221" spans="5:6">
      <c r="E221" t="s">
        <v>448</v>
      </c>
      <c r="F221">
        <v>0</v>
      </c>
    </row>
    <row r="222" spans="5:6">
      <c r="E222" t="s">
        <v>449</v>
      </c>
      <c r="F222">
        <v>0</v>
      </c>
    </row>
    <row r="223" spans="5:6">
      <c r="E223" t="s">
        <v>450</v>
      </c>
      <c r="F223">
        <v>0</v>
      </c>
    </row>
    <row r="224" spans="5:6">
      <c r="E224" t="s">
        <v>451</v>
      </c>
      <c r="F224">
        <v>0</v>
      </c>
    </row>
    <row r="225" spans="5:6">
      <c r="E225" t="s">
        <v>452</v>
      </c>
      <c r="F225">
        <v>0</v>
      </c>
    </row>
    <row r="226" spans="5:6">
      <c r="E226" t="s">
        <v>453</v>
      </c>
      <c r="F226">
        <v>0</v>
      </c>
    </row>
    <row r="227" spans="5:6">
      <c r="E227" t="s">
        <v>454</v>
      </c>
      <c r="F227">
        <v>0</v>
      </c>
    </row>
    <row r="228" spans="5:6">
      <c r="E228" t="s">
        <v>455</v>
      </c>
      <c r="F228">
        <v>0</v>
      </c>
    </row>
    <row r="229" spans="5:6">
      <c r="E229" t="s">
        <v>456</v>
      </c>
      <c r="F229">
        <v>0</v>
      </c>
    </row>
    <row r="230" spans="5:6">
      <c r="E230" t="s">
        <v>457</v>
      </c>
      <c r="F230">
        <v>0</v>
      </c>
    </row>
    <row r="231" spans="5:6">
      <c r="E231" t="s">
        <v>458</v>
      </c>
      <c r="F231">
        <v>0</v>
      </c>
    </row>
    <row r="232" spans="5:6">
      <c r="E232" t="s">
        <v>459</v>
      </c>
      <c r="F232">
        <v>0</v>
      </c>
    </row>
    <row r="233" spans="5:6">
      <c r="E233" t="s">
        <v>460</v>
      </c>
      <c r="F233">
        <v>0</v>
      </c>
    </row>
    <row r="234" spans="5:6">
      <c r="E234" t="s">
        <v>461</v>
      </c>
      <c r="F234">
        <v>0</v>
      </c>
    </row>
    <row r="235" spans="5:6">
      <c r="E235" t="s">
        <v>462</v>
      </c>
      <c r="F235">
        <v>0</v>
      </c>
    </row>
    <row r="236" spans="5:6">
      <c r="E236" t="s">
        <v>463</v>
      </c>
      <c r="F236">
        <v>0</v>
      </c>
    </row>
    <row r="237" spans="5:6">
      <c r="E237" t="s">
        <v>464</v>
      </c>
      <c r="F237">
        <v>0</v>
      </c>
    </row>
    <row r="238" spans="5:6">
      <c r="E238" t="s">
        <v>465</v>
      </c>
      <c r="F238">
        <v>0</v>
      </c>
    </row>
    <row r="239" spans="5:6">
      <c r="E239" t="s">
        <v>466</v>
      </c>
      <c r="F239">
        <v>0</v>
      </c>
    </row>
    <row r="240" spans="5:6">
      <c r="E240" t="s">
        <v>467</v>
      </c>
      <c r="F240">
        <v>0</v>
      </c>
    </row>
    <row r="241" spans="5:6">
      <c r="E241" t="s">
        <v>468</v>
      </c>
      <c r="F241">
        <v>0</v>
      </c>
    </row>
    <row r="242" spans="5:6">
      <c r="E242" t="s">
        <v>469</v>
      </c>
      <c r="F242">
        <v>0</v>
      </c>
    </row>
    <row r="243" spans="5:6">
      <c r="E243" t="s">
        <v>470</v>
      </c>
      <c r="F243">
        <v>0</v>
      </c>
    </row>
    <row r="244" spans="5:6">
      <c r="E244" t="s">
        <v>471</v>
      </c>
      <c r="F244">
        <v>0</v>
      </c>
    </row>
    <row r="245" spans="5:6">
      <c r="E245" t="s">
        <v>472</v>
      </c>
      <c r="F245">
        <v>0</v>
      </c>
    </row>
    <row r="246" spans="5:6">
      <c r="E246" t="s">
        <v>473</v>
      </c>
      <c r="F246">
        <v>0</v>
      </c>
    </row>
    <row r="247" spans="5:6">
      <c r="E247" t="s">
        <v>474</v>
      </c>
      <c r="F247">
        <v>0</v>
      </c>
    </row>
    <row r="248" spans="5:6">
      <c r="E248" t="s">
        <v>475</v>
      </c>
      <c r="F248">
        <v>0</v>
      </c>
    </row>
    <row r="249" spans="5:6">
      <c r="E249" t="s">
        <v>476</v>
      </c>
      <c r="F249">
        <v>0</v>
      </c>
    </row>
    <row r="250" spans="5:6">
      <c r="E250" t="s">
        <v>477</v>
      </c>
      <c r="F250">
        <v>0</v>
      </c>
    </row>
    <row r="251" spans="5:6">
      <c r="E251" t="s">
        <v>478</v>
      </c>
      <c r="F251">
        <v>0</v>
      </c>
    </row>
    <row r="252" spans="5:6">
      <c r="E252" t="s">
        <v>479</v>
      </c>
      <c r="F252">
        <v>0</v>
      </c>
    </row>
    <row r="253" spans="5:6">
      <c r="E253" t="s">
        <v>480</v>
      </c>
      <c r="F253">
        <v>0</v>
      </c>
    </row>
    <row r="254" spans="5:6">
      <c r="E254" t="s">
        <v>481</v>
      </c>
      <c r="F254">
        <v>0</v>
      </c>
    </row>
    <row r="255" spans="5:6">
      <c r="E255" t="s">
        <v>482</v>
      </c>
      <c r="F255">
        <v>0</v>
      </c>
    </row>
    <row r="256" spans="5:6">
      <c r="E256" t="s">
        <v>483</v>
      </c>
      <c r="F256">
        <v>0</v>
      </c>
    </row>
    <row r="257" spans="5:6">
      <c r="E257" t="s">
        <v>484</v>
      </c>
      <c r="F257">
        <v>0</v>
      </c>
    </row>
    <row r="258" spans="5:6">
      <c r="E258" t="s">
        <v>485</v>
      </c>
      <c r="F258">
        <v>0</v>
      </c>
    </row>
    <row r="259" spans="5:6">
      <c r="E259" t="s">
        <v>486</v>
      </c>
      <c r="F259">
        <v>0</v>
      </c>
    </row>
    <row r="260" spans="5:6">
      <c r="E260" t="s">
        <v>487</v>
      </c>
      <c r="F260">
        <v>0</v>
      </c>
    </row>
    <row r="261" spans="5:6">
      <c r="E261" t="s">
        <v>488</v>
      </c>
      <c r="F261">
        <v>0</v>
      </c>
    </row>
    <row r="262" spans="5:6">
      <c r="E262" t="s">
        <v>489</v>
      </c>
      <c r="F262">
        <v>0</v>
      </c>
    </row>
    <row r="263" spans="5:6">
      <c r="E263" t="s">
        <v>490</v>
      </c>
      <c r="F263">
        <v>0</v>
      </c>
    </row>
    <row r="264" spans="5:6">
      <c r="E264" t="s">
        <v>491</v>
      </c>
      <c r="F264">
        <v>0</v>
      </c>
    </row>
    <row r="265" spans="5:6">
      <c r="E265" t="s">
        <v>492</v>
      </c>
      <c r="F265">
        <v>0</v>
      </c>
    </row>
    <row r="266" spans="5:6">
      <c r="E266" t="s">
        <v>493</v>
      </c>
      <c r="F266">
        <v>0</v>
      </c>
    </row>
    <row r="267" spans="5:6">
      <c r="E267" t="s">
        <v>494</v>
      </c>
      <c r="F267">
        <v>0</v>
      </c>
    </row>
    <row r="268" spans="5:6">
      <c r="E268" t="s">
        <v>495</v>
      </c>
      <c r="F268">
        <v>0</v>
      </c>
    </row>
    <row r="269" spans="5:6">
      <c r="E269" t="s">
        <v>496</v>
      </c>
      <c r="F269">
        <v>0</v>
      </c>
    </row>
    <row r="270" spans="5:6">
      <c r="E270" t="s">
        <v>497</v>
      </c>
      <c r="F270">
        <v>0</v>
      </c>
    </row>
    <row r="271" spans="5:6">
      <c r="E271" t="s">
        <v>498</v>
      </c>
      <c r="F271">
        <v>0</v>
      </c>
    </row>
    <row r="272" spans="5:6">
      <c r="E272" t="s">
        <v>499</v>
      </c>
      <c r="F272">
        <v>0</v>
      </c>
    </row>
    <row r="273" spans="5:6">
      <c r="E273" t="s">
        <v>500</v>
      </c>
      <c r="F273">
        <v>0</v>
      </c>
    </row>
    <row r="274" spans="5:6">
      <c r="E274" t="s">
        <v>501</v>
      </c>
      <c r="F274">
        <v>0</v>
      </c>
    </row>
    <row r="275" spans="5:6">
      <c r="E275" t="s">
        <v>502</v>
      </c>
      <c r="F275">
        <v>0</v>
      </c>
    </row>
    <row r="276" spans="5:6">
      <c r="E276" t="s">
        <v>503</v>
      </c>
      <c r="F276">
        <v>0</v>
      </c>
    </row>
    <row r="277" spans="5:6">
      <c r="E277" t="s">
        <v>504</v>
      </c>
      <c r="F277">
        <v>0</v>
      </c>
    </row>
    <row r="278" spans="5:6">
      <c r="E278" t="s">
        <v>505</v>
      </c>
      <c r="F278">
        <v>0</v>
      </c>
    </row>
    <row r="279" spans="5:6">
      <c r="E279" t="s">
        <v>506</v>
      </c>
      <c r="F279">
        <v>0</v>
      </c>
    </row>
    <row r="280" spans="5:6">
      <c r="E280" t="s">
        <v>507</v>
      </c>
      <c r="F280">
        <v>0</v>
      </c>
    </row>
    <row r="281" spans="5:6">
      <c r="E281" t="s">
        <v>508</v>
      </c>
      <c r="F281">
        <v>0</v>
      </c>
    </row>
    <row r="282" spans="5:6">
      <c r="E282" t="s">
        <v>509</v>
      </c>
      <c r="F282">
        <v>0</v>
      </c>
    </row>
    <row r="283" spans="5:6">
      <c r="E283" t="s">
        <v>510</v>
      </c>
      <c r="F283">
        <v>0</v>
      </c>
    </row>
    <row r="284" spans="5:6">
      <c r="E284" t="s">
        <v>511</v>
      </c>
      <c r="F284">
        <v>0</v>
      </c>
    </row>
    <row r="285" spans="5:6">
      <c r="E285" t="s">
        <v>512</v>
      </c>
      <c r="F285">
        <v>0</v>
      </c>
    </row>
    <row r="286" spans="5:6">
      <c r="E286" t="s">
        <v>513</v>
      </c>
      <c r="F286">
        <v>0</v>
      </c>
    </row>
    <row r="287" spans="5:6">
      <c r="E287" t="s">
        <v>514</v>
      </c>
      <c r="F287">
        <v>0</v>
      </c>
    </row>
    <row r="288" spans="5:6">
      <c r="E288" t="s">
        <v>515</v>
      </c>
      <c r="F288">
        <v>0</v>
      </c>
    </row>
    <row r="289" spans="5:6">
      <c r="E289" t="s">
        <v>516</v>
      </c>
      <c r="F289">
        <v>0</v>
      </c>
    </row>
    <row r="290" spans="5:6">
      <c r="E290" t="s">
        <v>517</v>
      </c>
      <c r="F290">
        <v>0</v>
      </c>
    </row>
    <row r="291" spans="5:6">
      <c r="E291" t="s">
        <v>518</v>
      </c>
      <c r="F291">
        <v>0</v>
      </c>
    </row>
    <row r="292" spans="5:6">
      <c r="E292" t="s">
        <v>519</v>
      </c>
      <c r="F292">
        <v>0</v>
      </c>
    </row>
    <row r="293" spans="5:6">
      <c r="E293" t="s">
        <v>520</v>
      </c>
      <c r="F293">
        <v>0</v>
      </c>
    </row>
    <row r="294" spans="5:6">
      <c r="E294" t="s">
        <v>521</v>
      </c>
      <c r="F294">
        <v>0</v>
      </c>
    </row>
    <row r="295" spans="5:6">
      <c r="E295" t="s">
        <v>522</v>
      </c>
      <c r="F295">
        <v>0</v>
      </c>
    </row>
    <row r="296" spans="5:6">
      <c r="E296" t="s">
        <v>523</v>
      </c>
      <c r="F296">
        <v>0</v>
      </c>
    </row>
    <row r="297" spans="5:6">
      <c r="E297" t="s">
        <v>524</v>
      </c>
      <c r="F297">
        <v>0</v>
      </c>
    </row>
    <row r="298" spans="5:6">
      <c r="E298" t="s">
        <v>525</v>
      </c>
      <c r="F298">
        <v>0</v>
      </c>
    </row>
    <row r="299" spans="5:6">
      <c r="E299" t="s">
        <v>526</v>
      </c>
      <c r="F299">
        <v>0</v>
      </c>
    </row>
    <row r="300" spans="5:6">
      <c r="E300" t="s">
        <v>527</v>
      </c>
      <c r="F300">
        <v>0</v>
      </c>
    </row>
    <row r="301" spans="5:6">
      <c r="E301" t="s">
        <v>528</v>
      </c>
      <c r="F301">
        <v>0</v>
      </c>
    </row>
    <row r="302" spans="5:6">
      <c r="E302" t="s">
        <v>529</v>
      </c>
      <c r="F302">
        <v>0</v>
      </c>
    </row>
    <row r="303" spans="5:6">
      <c r="E303" t="s">
        <v>530</v>
      </c>
      <c r="F303">
        <v>0</v>
      </c>
    </row>
    <row r="304" spans="5:6">
      <c r="E304" t="s">
        <v>531</v>
      </c>
      <c r="F304">
        <v>0</v>
      </c>
    </row>
    <row r="305" spans="5:6">
      <c r="E305" t="s">
        <v>532</v>
      </c>
      <c r="F305">
        <v>0</v>
      </c>
    </row>
    <row r="306" spans="5:6">
      <c r="E306" t="s">
        <v>533</v>
      </c>
      <c r="F306">
        <v>0</v>
      </c>
    </row>
    <row r="307" spans="5:6">
      <c r="E307" t="s">
        <v>534</v>
      </c>
      <c r="F307">
        <v>0</v>
      </c>
    </row>
    <row r="308" spans="5:6">
      <c r="E308" t="s">
        <v>535</v>
      </c>
      <c r="F308">
        <v>0</v>
      </c>
    </row>
    <row r="309" spans="5:6">
      <c r="E309" t="s">
        <v>536</v>
      </c>
      <c r="F309">
        <v>0</v>
      </c>
    </row>
    <row r="310" spans="5:6">
      <c r="E310" t="s">
        <v>537</v>
      </c>
      <c r="F310">
        <v>0</v>
      </c>
    </row>
    <row r="311" spans="5:6">
      <c r="E311" t="s">
        <v>538</v>
      </c>
      <c r="F311">
        <v>0</v>
      </c>
    </row>
    <row r="312" spans="5:6">
      <c r="E312" t="s">
        <v>539</v>
      </c>
      <c r="F312">
        <v>0</v>
      </c>
    </row>
    <row r="313" spans="5:6">
      <c r="E313" t="s">
        <v>540</v>
      </c>
      <c r="F313">
        <v>0</v>
      </c>
    </row>
    <row r="314" spans="5:6">
      <c r="E314" t="s">
        <v>541</v>
      </c>
      <c r="F314">
        <v>0</v>
      </c>
    </row>
    <row r="315" spans="5:6">
      <c r="E315" t="s">
        <v>542</v>
      </c>
      <c r="F315">
        <v>0</v>
      </c>
    </row>
    <row r="316" spans="5:6">
      <c r="E316" t="s">
        <v>543</v>
      </c>
      <c r="F316">
        <v>0</v>
      </c>
    </row>
    <row r="317" spans="5:6">
      <c r="E317" t="s">
        <v>544</v>
      </c>
      <c r="F317">
        <v>0</v>
      </c>
    </row>
    <row r="318" spans="5:6">
      <c r="E318" t="s">
        <v>545</v>
      </c>
      <c r="F318">
        <v>0</v>
      </c>
    </row>
    <row r="319" spans="5:6">
      <c r="E319" t="s">
        <v>546</v>
      </c>
      <c r="F319">
        <v>0</v>
      </c>
    </row>
    <row r="320" spans="5:6">
      <c r="E320" t="s">
        <v>547</v>
      </c>
      <c r="F320">
        <v>0</v>
      </c>
    </row>
    <row r="321" spans="5:6">
      <c r="E321" t="s">
        <v>548</v>
      </c>
      <c r="F321">
        <v>0</v>
      </c>
    </row>
    <row r="322" spans="5:6">
      <c r="E322" t="s">
        <v>549</v>
      </c>
      <c r="F322">
        <v>0</v>
      </c>
    </row>
    <row r="323" spans="5:6">
      <c r="E323" t="s">
        <v>550</v>
      </c>
      <c r="F323">
        <v>0</v>
      </c>
    </row>
    <row r="324" spans="5:6">
      <c r="E324" t="s">
        <v>551</v>
      </c>
      <c r="F324">
        <v>0</v>
      </c>
    </row>
    <row r="325" spans="5:6">
      <c r="E325" t="s">
        <v>552</v>
      </c>
      <c r="F325">
        <v>0</v>
      </c>
    </row>
    <row r="326" spans="5:6">
      <c r="E326" t="s">
        <v>553</v>
      </c>
      <c r="F326">
        <v>0</v>
      </c>
    </row>
    <row r="327" spans="5:6">
      <c r="E327" t="s">
        <v>554</v>
      </c>
      <c r="F327">
        <v>0</v>
      </c>
    </row>
    <row r="328" spans="5:6">
      <c r="E328" t="s">
        <v>555</v>
      </c>
      <c r="F328">
        <v>0</v>
      </c>
    </row>
    <row r="329" spans="5:6">
      <c r="E329" t="s">
        <v>556</v>
      </c>
      <c r="F329">
        <v>0</v>
      </c>
    </row>
    <row r="330" spans="5:6">
      <c r="E330" t="s">
        <v>557</v>
      </c>
      <c r="F330">
        <v>0</v>
      </c>
    </row>
    <row r="331" spans="5:6">
      <c r="E331" t="s">
        <v>112</v>
      </c>
      <c r="F331">
        <v>0</v>
      </c>
    </row>
    <row r="332" spans="5:6">
      <c r="E332" t="s">
        <v>558</v>
      </c>
      <c r="F332">
        <v>0</v>
      </c>
    </row>
    <row r="333" spans="5:6">
      <c r="E333" t="s">
        <v>559</v>
      </c>
      <c r="F333">
        <v>0</v>
      </c>
    </row>
    <row r="334" spans="5:6">
      <c r="E334" t="s">
        <v>560</v>
      </c>
      <c r="F334">
        <v>0</v>
      </c>
    </row>
    <row r="335" spans="5:6">
      <c r="E335" t="s">
        <v>561</v>
      </c>
      <c r="F335">
        <v>0</v>
      </c>
    </row>
    <row r="336" spans="5:6">
      <c r="E336" t="s">
        <v>562</v>
      </c>
      <c r="F336">
        <v>0</v>
      </c>
    </row>
    <row r="337" spans="5:6">
      <c r="E337" t="s">
        <v>563</v>
      </c>
      <c r="F337">
        <v>1</v>
      </c>
    </row>
    <row r="338" spans="5:6">
      <c r="E338" t="s">
        <v>564</v>
      </c>
      <c r="F338">
        <v>1</v>
      </c>
    </row>
    <row r="340" spans="5:6">
      <c r="E340" s="3" t="s">
        <v>565</v>
      </c>
      <c r="F340" s="3">
        <v>0</v>
      </c>
    </row>
    <row r="341" spans="5:6">
      <c r="E341" s="3" t="s">
        <v>566</v>
      </c>
      <c r="F341" s="3">
        <v>0</v>
      </c>
    </row>
    <row r="342" spans="5:6">
      <c r="E342" s="3" t="s">
        <v>567</v>
      </c>
      <c r="F342" s="3">
        <v>0</v>
      </c>
    </row>
    <row r="343" spans="5:6">
      <c r="E343" s="3" t="s">
        <v>568</v>
      </c>
      <c r="F343" s="3">
        <v>0</v>
      </c>
    </row>
    <row r="344" spans="5:6">
      <c r="E344" s="3" t="s">
        <v>569</v>
      </c>
      <c r="F344" s="3">
        <v>0</v>
      </c>
    </row>
    <row r="345" spans="5:6">
      <c r="E345" s="3" t="s">
        <v>570</v>
      </c>
      <c r="F345" s="3">
        <v>0</v>
      </c>
    </row>
    <row r="346" spans="5:6">
      <c r="E346" s="3" t="s">
        <v>571</v>
      </c>
      <c r="F346" s="3">
        <v>0</v>
      </c>
    </row>
    <row r="347" spans="5:6">
      <c r="E347" s="3" t="s">
        <v>572</v>
      </c>
      <c r="F347" s="3">
        <v>0</v>
      </c>
    </row>
    <row r="348" spans="5:6">
      <c r="E348" s="3" t="s">
        <v>573</v>
      </c>
      <c r="F348" s="3">
        <v>0</v>
      </c>
    </row>
    <row r="349" spans="5:6">
      <c r="E349" s="3" t="s">
        <v>574</v>
      </c>
      <c r="F349" s="3">
        <v>0</v>
      </c>
    </row>
    <row r="350" spans="5:6">
      <c r="E350" s="3" t="s">
        <v>575</v>
      </c>
      <c r="F350" s="3">
        <v>0</v>
      </c>
    </row>
    <row r="351" spans="5:6">
      <c r="E351" s="3" t="s">
        <v>576</v>
      </c>
      <c r="F351" s="3">
        <v>0</v>
      </c>
    </row>
    <row r="352" spans="5:6">
      <c r="E352" s="3" t="s">
        <v>577</v>
      </c>
      <c r="F352" s="3">
        <v>0</v>
      </c>
    </row>
    <row r="353" spans="5:6">
      <c r="E353" s="3" t="s">
        <v>578</v>
      </c>
      <c r="F353" s="3">
        <v>0</v>
      </c>
    </row>
    <row r="354" spans="5:6">
      <c r="E354" s="3" t="s">
        <v>579</v>
      </c>
      <c r="F354" s="3">
        <v>0</v>
      </c>
    </row>
    <row r="355" spans="5:6">
      <c r="E355" s="3" t="s">
        <v>580</v>
      </c>
      <c r="F355" s="3">
        <v>0</v>
      </c>
    </row>
    <row r="356" spans="5:6">
      <c r="E356" s="3" t="s">
        <v>581</v>
      </c>
      <c r="F356" s="3">
        <v>0</v>
      </c>
    </row>
    <row r="357" spans="5:6">
      <c r="E357" s="3" t="s">
        <v>582</v>
      </c>
      <c r="F357" s="3">
        <v>0</v>
      </c>
    </row>
    <row r="358" spans="5:6">
      <c r="E358" s="3" t="s">
        <v>583</v>
      </c>
      <c r="F358" s="3">
        <v>0</v>
      </c>
    </row>
    <row r="359" spans="5:6">
      <c r="E359" s="3" t="s">
        <v>584</v>
      </c>
      <c r="F359" s="3">
        <v>0</v>
      </c>
    </row>
    <row r="360" spans="5:6">
      <c r="E360" s="3" t="s">
        <v>585</v>
      </c>
      <c r="F360" s="3">
        <v>0</v>
      </c>
    </row>
    <row r="361" spans="5:6">
      <c r="E361" s="3" t="s">
        <v>586</v>
      </c>
      <c r="F361" s="3">
        <v>0</v>
      </c>
    </row>
    <row r="362" spans="5:6">
      <c r="E362" s="3" t="s">
        <v>587</v>
      </c>
      <c r="F362" s="3">
        <v>0</v>
      </c>
    </row>
    <row r="363" spans="5:6">
      <c r="E363" s="3" t="s">
        <v>588</v>
      </c>
      <c r="F363" s="3">
        <v>0</v>
      </c>
    </row>
    <row r="364" spans="5:6">
      <c r="E364" s="3" t="s">
        <v>589</v>
      </c>
      <c r="F364" s="3">
        <v>0</v>
      </c>
    </row>
    <row r="365" spans="5:6">
      <c r="E365" s="3" t="s">
        <v>590</v>
      </c>
      <c r="F365" s="3">
        <v>0</v>
      </c>
    </row>
    <row r="366" spans="5:6">
      <c r="E366" s="3" t="s">
        <v>591</v>
      </c>
      <c r="F366" s="3">
        <v>0</v>
      </c>
    </row>
    <row r="367" spans="5:6">
      <c r="E367" s="3" t="s">
        <v>592</v>
      </c>
      <c r="F367" s="3">
        <v>0</v>
      </c>
    </row>
    <row r="368" spans="5:6">
      <c r="E368" s="3" t="s">
        <v>593</v>
      </c>
      <c r="F368" s="3">
        <v>0</v>
      </c>
    </row>
    <row r="369" spans="5:6">
      <c r="E369" s="3" t="s">
        <v>594</v>
      </c>
      <c r="F369" s="3">
        <v>0</v>
      </c>
    </row>
    <row r="370" spans="5:6">
      <c r="E370" s="3" t="s">
        <v>595</v>
      </c>
      <c r="F370" s="3">
        <v>0</v>
      </c>
    </row>
    <row r="371" spans="5:6">
      <c r="E371" s="3" t="s">
        <v>596</v>
      </c>
      <c r="F371" s="3">
        <v>0</v>
      </c>
    </row>
    <row r="372" spans="5:6">
      <c r="E372" s="3" t="s">
        <v>597</v>
      </c>
      <c r="F372" s="3">
        <v>0</v>
      </c>
    </row>
    <row r="373" spans="5:6">
      <c r="E373" s="3" t="s">
        <v>598</v>
      </c>
      <c r="F373" s="3">
        <v>0</v>
      </c>
    </row>
    <row r="374" spans="5:6">
      <c r="E374" s="3" t="s">
        <v>599</v>
      </c>
      <c r="F374" s="3">
        <v>0</v>
      </c>
    </row>
    <row r="375" spans="5:6">
      <c r="E375" s="3" t="s">
        <v>600</v>
      </c>
      <c r="F375" s="3">
        <v>0</v>
      </c>
    </row>
    <row r="376" spans="5:6">
      <c r="E376" s="3" t="s">
        <v>601</v>
      </c>
      <c r="F376" s="3">
        <v>0</v>
      </c>
    </row>
    <row r="377" spans="5:6">
      <c r="E377" s="3" t="s">
        <v>602</v>
      </c>
      <c r="F377" s="3">
        <v>0</v>
      </c>
    </row>
    <row r="378" spans="5:6">
      <c r="E378" s="3" t="s">
        <v>603</v>
      </c>
      <c r="F378" s="3">
        <v>0</v>
      </c>
    </row>
    <row r="379" spans="5:6">
      <c r="E379" s="3" t="s">
        <v>604</v>
      </c>
      <c r="F379" s="3">
        <v>0</v>
      </c>
    </row>
    <row r="380" spans="5:6">
      <c r="E380" s="3" t="s">
        <v>605</v>
      </c>
      <c r="F380" s="3">
        <v>0</v>
      </c>
    </row>
    <row r="381" spans="5:6">
      <c r="E381" s="3" t="s">
        <v>606</v>
      </c>
      <c r="F381" s="3">
        <v>0</v>
      </c>
    </row>
    <row r="382" spans="5:6">
      <c r="E382" s="3" t="s">
        <v>607</v>
      </c>
      <c r="F382" s="3">
        <v>0</v>
      </c>
    </row>
    <row r="383" spans="5:6">
      <c r="E383" s="3" t="s">
        <v>608</v>
      </c>
      <c r="F383" s="3">
        <v>0</v>
      </c>
    </row>
    <row r="384" spans="5:6">
      <c r="E384" s="3" t="s">
        <v>609</v>
      </c>
      <c r="F384" s="3">
        <v>0</v>
      </c>
    </row>
    <row r="385" spans="5:6">
      <c r="E385" s="3" t="s">
        <v>610</v>
      </c>
      <c r="F385" s="3">
        <v>0</v>
      </c>
    </row>
    <row r="386" spans="5:6">
      <c r="E386" s="3" t="s">
        <v>611</v>
      </c>
      <c r="F386" s="3">
        <v>0</v>
      </c>
    </row>
    <row r="387" spans="5:6">
      <c r="E387" s="3" t="s">
        <v>612</v>
      </c>
      <c r="F387" s="3">
        <v>0</v>
      </c>
    </row>
    <row r="388" spans="5:6">
      <c r="E388" s="3" t="s">
        <v>613</v>
      </c>
      <c r="F388" s="3">
        <v>0</v>
      </c>
    </row>
    <row r="389" spans="5:6">
      <c r="E389" s="3" t="s">
        <v>614</v>
      </c>
      <c r="F389" s="3">
        <v>0</v>
      </c>
    </row>
    <row r="390" spans="5:6">
      <c r="E390" s="3" t="s">
        <v>615</v>
      </c>
      <c r="F390" s="3">
        <v>0</v>
      </c>
    </row>
    <row r="391" spans="5:6">
      <c r="E391" s="3" t="s">
        <v>616</v>
      </c>
      <c r="F391" s="3">
        <v>0</v>
      </c>
    </row>
    <row r="392" spans="5:6">
      <c r="E392" s="3" t="s">
        <v>617</v>
      </c>
      <c r="F392" s="3">
        <v>0</v>
      </c>
    </row>
    <row r="393" spans="5:6">
      <c r="E393" s="3" t="s">
        <v>618</v>
      </c>
      <c r="F393" s="3">
        <v>0</v>
      </c>
    </row>
    <row r="394" spans="5:6">
      <c r="E394" s="3" t="s">
        <v>619</v>
      </c>
      <c r="F394" s="3">
        <v>0</v>
      </c>
    </row>
    <row r="395" spans="5:6">
      <c r="E395" s="3" t="s">
        <v>620</v>
      </c>
      <c r="F395" s="3">
        <v>0</v>
      </c>
    </row>
    <row r="396" spans="5:6">
      <c r="E396" s="3" t="s">
        <v>621</v>
      </c>
      <c r="F396" s="3">
        <v>0</v>
      </c>
    </row>
    <row r="397" spans="5:6">
      <c r="E397" s="3" t="s">
        <v>622</v>
      </c>
      <c r="F397" s="3">
        <v>0</v>
      </c>
    </row>
    <row r="398" spans="5:6">
      <c r="E398" s="3" t="s">
        <v>623</v>
      </c>
      <c r="F398" s="3">
        <v>0</v>
      </c>
    </row>
    <row r="399" spans="5:6">
      <c r="E399" s="3" t="s">
        <v>624</v>
      </c>
      <c r="F399" s="3">
        <v>0</v>
      </c>
    </row>
    <row r="400" spans="5:6">
      <c r="E400" s="3" t="s">
        <v>625</v>
      </c>
      <c r="F400" s="3">
        <v>0</v>
      </c>
    </row>
    <row r="401" spans="5:6">
      <c r="E401" s="3" t="s">
        <v>626</v>
      </c>
      <c r="F401" s="3">
        <v>0</v>
      </c>
    </row>
    <row r="402" spans="5:6">
      <c r="E402" s="3" t="s">
        <v>627</v>
      </c>
      <c r="F402" s="3">
        <v>0</v>
      </c>
    </row>
    <row r="403" spans="5:6">
      <c r="E403" s="3" t="s">
        <v>628</v>
      </c>
      <c r="F403" s="3">
        <v>0</v>
      </c>
    </row>
    <row r="404" spans="5:6">
      <c r="E404" s="3" t="s">
        <v>629</v>
      </c>
      <c r="F404" s="3">
        <v>0</v>
      </c>
    </row>
    <row r="405" spans="5:6">
      <c r="E405" s="3" t="s">
        <v>630</v>
      </c>
      <c r="F405" s="3">
        <v>0</v>
      </c>
    </row>
    <row r="406" spans="5:6">
      <c r="E406" s="3" t="s">
        <v>631</v>
      </c>
      <c r="F406" s="3">
        <v>0</v>
      </c>
    </row>
    <row r="407" spans="5:6">
      <c r="E407" s="3" t="s">
        <v>632</v>
      </c>
      <c r="F407" s="3">
        <v>0</v>
      </c>
    </row>
    <row r="408" spans="5:6">
      <c r="E408" s="3" t="s">
        <v>633</v>
      </c>
      <c r="F408" s="3">
        <v>0</v>
      </c>
    </row>
    <row r="409" spans="5:6">
      <c r="E409" s="3" t="s">
        <v>634</v>
      </c>
      <c r="F409" s="3">
        <v>0</v>
      </c>
    </row>
    <row r="410" spans="5:6">
      <c r="E410" s="3" t="s">
        <v>635</v>
      </c>
      <c r="F410" s="3">
        <v>0</v>
      </c>
    </row>
    <row r="411" spans="5:6">
      <c r="E411" s="3" t="s">
        <v>636</v>
      </c>
      <c r="F411" s="3">
        <v>0</v>
      </c>
    </row>
    <row r="412" spans="5:6">
      <c r="E412" s="3" t="s">
        <v>637</v>
      </c>
      <c r="F412" s="3">
        <v>0</v>
      </c>
    </row>
    <row r="413" spans="5:6">
      <c r="E413" s="3" t="s">
        <v>638</v>
      </c>
      <c r="F413" s="3">
        <v>0</v>
      </c>
    </row>
    <row r="414" spans="5:6">
      <c r="E414" s="3" t="s">
        <v>639</v>
      </c>
      <c r="F414" s="3">
        <v>0</v>
      </c>
    </row>
    <row r="415" spans="5:6">
      <c r="E415" s="3" t="s">
        <v>640</v>
      </c>
      <c r="F415" s="3">
        <v>0</v>
      </c>
    </row>
    <row r="416" spans="5:6">
      <c r="E416" s="3" t="s">
        <v>641</v>
      </c>
      <c r="F416" s="3">
        <v>0</v>
      </c>
    </row>
    <row r="417" spans="5:6">
      <c r="E417" s="3" t="s">
        <v>642</v>
      </c>
      <c r="F417" s="3">
        <v>0</v>
      </c>
    </row>
    <row r="418" spans="5:6">
      <c r="E418" s="3" t="s">
        <v>643</v>
      </c>
      <c r="F418" s="3">
        <v>0</v>
      </c>
    </row>
    <row r="419" spans="5:6">
      <c r="E419" s="3" t="s">
        <v>644</v>
      </c>
      <c r="F419" s="3">
        <v>0</v>
      </c>
    </row>
    <row r="420" spans="5:6">
      <c r="E420" s="3" t="s">
        <v>645</v>
      </c>
      <c r="F420" s="3">
        <v>0</v>
      </c>
    </row>
    <row r="421" spans="5:6">
      <c r="E421" s="3" t="s">
        <v>646</v>
      </c>
      <c r="F421" s="3">
        <v>0</v>
      </c>
    </row>
    <row r="422" spans="5:6">
      <c r="E422" s="3" t="s">
        <v>647</v>
      </c>
      <c r="F422" s="3">
        <v>0</v>
      </c>
    </row>
    <row r="423" spans="5:6">
      <c r="E423" s="3" t="s">
        <v>648</v>
      </c>
      <c r="F423" s="3">
        <v>0</v>
      </c>
    </row>
    <row r="424" spans="5:6">
      <c r="E424" s="3" t="s">
        <v>649</v>
      </c>
      <c r="F424" s="3">
        <v>0</v>
      </c>
    </row>
    <row r="425" spans="5:6">
      <c r="E425" s="3" t="s">
        <v>650</v>
      </c>
      <c r="F425" s="3">
        <v>0</v>
      </c>
    </row>
    <row r="426" spans="5:6">
      <c r="E426" s="3" t="s">
        <v>651</v>
      </c>
      <c r="F426" s="3">
        <v>0</v>
      </c>
    </row>
  </sheetData>
  <mergeCells count="2">
    <mergeCell ref="A7:C7"/>
    <mergeCell ref="A8:C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showGridLines="0" workbookViewId="0"/>
  </sheetViews>
  <sheetFormatPr baseColWidth="10" defaultColWidth="11.42578125" defaultRowHeight="15"/>
  <cols>
    <col min="1" max="1" width="125" customWidth="1"/>
  </cols>
  <sheetData>
    <row r="1" spans="1:1">
      <c r="A1" t="s">
        <v>218</v>
      </c>
    </row>
    <row r="2" spans="1:1">
      <c r="A2" t="s">
        <v>221</v>
      </c>
    </row>
    <row r="3" spans="1:1">
      <c r="A3" t="s">
        <v>225</v>
      </c>
    </row>
    <row r="4" spans="1:1">
      <c r="A4" t="s">
        <v>228</v>
      </c>
    </row>
    <row r="5" spans="1:1">
      <c r="A5" t="s">
        <v>229</v>
      </c>
    </row>
    <row r="6" spans="1:1">
      <c r="A6" t="s">
        <v>230</v>
      </c>
    </row>
    <row r="7" spans="1:1">
      <c r="A7" t="s">
        <v>232</v>
      </c>
    </row>
    <row r="8" spans="1:1">
      <c r="A8" t="s">
        <v>233</v>
      </c>
    </row>
    <row r="9" spans="1:1">
      <c r="A9" t="s">
        <v>234</v>
      </c>
    </row>
    <row r="10" spans="1:1">
      <c r="A10" t="s">
        <v>235</v>
      </c>
    </row>
    <row r="11" spans="1:1">
      <c r="A11" t="s">
        <v>236</v>
      </c>
    </row>
    <row r="12" spans="1:1">
      <c r="A12" t="s">
        <v>238</v>
      </c>
    </row>
    <row r="13" spans="1:1">
      <c r="A13" t="s">
        <v>240</v>
      </c>
    </row>
    <row r="14" spans="1:1">
      <c r="A14" t="s">
        <v>241</v>
      </c>
    </row>
    <row r="15" spans="1:1">
      <c r="A15" t="s">
        <v>242</v>
      </c>
    </row>
    <row r="16" spans="1:1">
      <c r="A16" t="s">
        <v>243</v>
      </c>
    </row>
    <row r="17" spans="1:1">
      <c r="A17" t="s">
        <v>244</v>
      </c>
    </row>
    <row r="18" spans="1:1">
      <c r="A18" t="s">
        <v>245</v>
      </c>
    </row>
    <row r="19" spans="1:1">
      <c r="A19" t="s">
        <v>246</v>
      </c>
    </row>
    <row r="20" spans="1:1">
      <c r="A20" t="s">
        <v>652</v>
      </c>
    </row>
    <row r="21" spans="1:1">
      <c r="A21" t="s">
        <v>247</v>
      </c>
    </row>
    <row r="22" spans="1:1">
      <c r="A22" t="s">
        <v>248</v>
      </c>
    </row>
    <row r="23" spans="1:1">
      <c r="A23" t="s">
        <v>249</v>
      </c>
    </row>
    <row r="24" spans="1:1">
      <c r="A24" t="s">
        <v>250</v>
      </c>
    </row>
    <row r="25" spans="1:1">
      <c r="A25" t="s">
        <v>251</v>
      </c>
    </row>
    <row r="26" spans="1:1">
      <c r="A26" t="s">
        <v>252</v>
      </c>
    </row>
    <row r="27" spans="1:1">
      <c r="A27" t="s">
        <v>253</v>
      </c>
    </row>
    <row r="28" spans="1:1">
      <c r="A28" t="s">
        <v>254</v>
      </c>
    </row>
    <row r="29" spans="1:1">
      <c r="A29" t="s">
        <v>255</v>
      </c>
    </row>
    <row r="30" spans="1:1">
      <c r="A30" t="s">
        <v>256</v>
      </c>
    </row>
    <row r="31" spans="1:1">
      <c r="A31" t="s">
        <v>257</v>
      </c>
    </row>
    <row r="32" spans="1:1">
      <c r="A32" t="s">
        <v>258</v>
      </c>
    </row>
    <row r="33" spans="1:1">
      <c r="A33" t="s">
        <v>259</v>
      </c>
    </row>
    <row r="34" spans="1:1">
      <c r="A34" t="s">
        <v>260</v>
      </c>
    </row>
    <row r="35" spans="1:1">
      <c r="A35" t="s">
        <v>261</v>
      </c>
    </row>
    <row r="36" spans="1:1">
      <c r="A36" t="s">
        <v>262</v>
      </c>
    </row>
    <row r="37" spans="1:1">
      <c r="A37" t="s">
        <v>263</v>
      </c>
    </row>
    <row r="38" spans="1:1">
      <c r="A38" t="s">
        <v>264</v>
      </c>
    </row>
    <row r="39" spans="1:1">
      <c r="A39" t="s">
        <v>265</v>
      </c>
    </row>
    <row r="40" spans="1:1">
      <c r="A40" t="s">
        <v>266</v>
      </c>
    </row>
    <row r="41" spans="1:1">
      <c r="A41" t="s">
        <v>267</v>
      </c>
    </row>
    <row r="42" spans="1:1">
      <c r="A42" t="s">
        <v>268</v>
      </c>
    </row>
    <row r="43" spans="1:1">
      <c r="A43" t="s">
        <v>269</v>
      </c>
    </row>
    <row r="44" spans="1:1">
      <c r="A44" t="s">
        <v>270</v>
      </c>
    </row>
    <row r="45" spans="1:1">
      <c r="A45" t="s">
        <v>271</v>
      </c>
    </row>
    <row r="46" spans="1:1">
      <c r="A46" t="s">
        <v>272</v>
      </c>
    </row>
    <row r="47" spans="1:1">
      <c r="A47" t="s">
        <v>273</v>
      </c>
    </row>
    <row r="48" spans="1:1">
      <c r="A48" t="s">
        <v>274</v>
      </c>
    </row>
    <row r="49" spans="1:1">
      <c r="A49" t="s">
        <v>275</v>
      </c>
    </row>
    <row r="50" spans="1:1">
      <c r="A50" t="s">
        <v>276</v>
      </c>
    </row>
    <row r="51" spans="1:1">
      <c r="A51" t="s">
        <v>277</v>
      </c>
    </row>
    <row r="52" spans="1:1">
      <c r="A52" t="s">
        <v>278</v>
      </c>
    </row>
    <row r="53" spans="1:1">
      <c r="A53" t="s">
        <v>279</v>
      </c>
    </row>
    <row r="54" spans="1:1">
      <c r="A54" t="s">
        <v>280</v>
      </c>
    </row>
    <row r="55" spans="1:1">
      <c r="A55" t="s">
        <v>281</v>
      </c>
    </row>
    <row r="56" spans="1:1">
      <c r="A56" t="s">
        <v>282</v>
      </c>
    </row>
    <row r="57" spans="1:1">
      <c r="A57" t="s">
        <v>283</v>
      </c>
    </row>
    <row r="58" spans="1:1">
      <c r="A58" t="s">
        <v>284</v>
      </c>
    </row>
    <row r="59" spans="1:1">
      <c r="A59" t="s">
        <v>285</v>
      </c>
    </row>
    <row r="60" spans="1:1">
      <c r="A60" t="s">
        <v>286</v>
      </c>
    </row>
    <row r="61" spans="1:1">
      <c r="A61" t="s">
        <v>287</v>
      </c>
    </row>
    <row r="62" spans="1:1">
      <c r="A62" t="s">
        <v>288</v>
      </c>
    </row>
    <row r="63" spans="1:1">
      <c r="A63" t="s">
        <v>289</v>
      </c>
    </row>
    <row r="64" spans="1:1">
      <c r="A64" t="s">
        <v>290</v>
      </c>
    </row>
    <row r="65" spans="1:1">
      <c r="A65" t="s">
        <v>291</v>
      </c>
    </row>
    <row r="66" spans="1:1">
      <c r="A66" t="s">
        <v>292</v>
      </c>
    </row>
    <row r="67" spans="1:1">
      <c r="A67" t="s">
        <v>293</v>
      </c>
    </row>
    <row r="68" spans="1:1">
      <c r="A68" t="s">
        <v>294</v>
      </c>
    </row>
    <row r="69" spans="1:1">
      <c r="A69" t="s">
        <v>295</v>
      </c>
    </row>
    <row r="70" spans="1:1">
      <c r="A70" t="s">
        <v>296</v>
      </c>
    </row>
    <row r="71" spans="1:1">
      <c r="A71" t="s">
        <v>297</v>
      </c>
    </row>
    <row r="72" spans="1:1">
      <c r="A72" t="s">
        <v>298</v>
      </c>
    </row>
    <row r="73" spans="1:1">
      <c r="A73" t="s">
        <v>299</v>
      </c>
    </row>
    <row r="74" spans="1:1">
      <c r="A74" t="s">
        <v>300</v>
      </c>
    </row>
    <row r="75" spans="1:1">
      <c r="A75" t="s">
        <v>301</v>
      </c>
    </row>
    <row r="76" spans="1:1">
      <c r="A76" t="s">
        <v>302</v>
      </c>
    </row>
    <row r="77" spans="1:1">
      <c r="A77" t="s">
        <v>303</v>
      </c>
    </row>
    <row r="78" spans="1:1">
      <c r="A78" t="s">
        <v>304</v>
      </c>
    </row>
    <row r="79" spans="1:1">
      <c r="A79" t="s">
        <v>305</v>
      </c>
    </row>
    <row r="80" spans="1:1">
      <c r="A80" t="s">
        <v>306</v>
      </c>
    </row>
    <row r="81" spans="1:1">
      <c r="A81" t="s">
        <v>307</v>
      </c>
    </row>
    <row r="82" spans="1:1">
      <c r="A82" t="s">
        <v>308</v>
      </c>
    </row>
    <row r="83" spans="1:1">
      <c r="A83" t="s">
        <v>309</v>
      </c>
    </row>
    <row r="84" spans="1:1">
      <c r="A84" t="s">
        <v>310</v>
      </c>
    </row>
    <row r="85" spans="1:1">
      <c r="A85" t="s">
        <v>311</v>
      </c>
    </row>
    <row r="86" spans="1:1">
      <c r="A86" t="s">
        <v>312</v>
      </c>
    </row>
    <row r="87" spans="1:1">
      <c r="A87" t="s">
        <v>313</v>
      </c>
    </row>
    <row r="88" spans="1:1">
      <c r="A88" t="s">
        <v>314</v>
      </c>
    </row>
    <row r="89" spans="1:1">
      <c r="A89" t="s">
        <v>315</v>
      </c>
    </row>
    <row r="90" spans="1:1">
      <c r="A90" t="s">
        <v>316</v>
      </c>
    </row>
    <row r="91" spans="1:1">
      <c r="A91" t="s">
        <v>317</v>
      </c>
    </row>
    <row r="92" spans="1:1">
      <c r="A92" t="s">
        <v>318</v>
      </c>
    </row>
    <row r="93" spans="1:1">
      <c r="A93" t="s">
        <v>319</v>
      </c>
    </row>
    <row r="94" spans="1:1">
      <c r="A94" t="s">
        <v>320</v>
      </c>
    </row>
    <row r="95" spans="1:1">
      <c r="A95" t="s">
        <v>321</v>
      </c>
    </row>
    <row r="96" spans="1:1">
      <c r="A96" t="s">
        <v>322</v>
      </c>
    </row>
    <row r="97" spans="1:1">
      <c r="A97" t="s">
        <v>323</v>
      </c>
    </row>
    <row r="98" spans="1:1">
      <c r="A98" t="s">
        <v>324</v>
      </c>
    </row>
    <row r="99" spans="1:1">
      <c r="A99" t="s">
        <v>325</v>
      </c>
    </row>
    <row r="100" spans="1:1">
      <c r="A100" t="s">
        <v>326</v>
      </c>
    </row>
    <row r="101" spans="1:1">
      <c r="A101" t="s">
        <v>327</v>
      </c>
    </row>
    <row r="102" spans="1:1">
      <c r="A102" t="s">
        <v>328</v>
      </c>
    </row>
    <row r="103" spans="1:1">
      <c r="A103" t="s">
        <v>329</v>
      </c>
    </row>
    <row r="104" spans="1:1">
      <c r="A104" t="s">
        <v>330</v>
      </c>
    </row>
    <row r="105" spans="1:1">
      <c r="A105" t="s">
        <v>331</v>
      </c>
    </row>
    <row r="106" spans="1:1">
      <c r="A106" t="s">
        <v>332</v>
      </c>
    </row>
    <row r="107" spans="1:1">
      <c r="A107" t="s">
        <v>333</v>
      </c>
    </row>
    <row r="108" spans="1:1">
      <c r="A108" t="s">
        <v>334</v>
      </c>
    </row>
    <row r="109" spans="1:1">
      <c r="A109" t="s">
        <v>335</v>
      </c>
    </row>
    <row r="110" spans="1:1">
      <c r="A110" t="s">
        <v>336</v>
      </c>
    </row>
    <row r="111" spans="1:1">
      <c r="A111" t="s">
        <v>565</v>
      </c>
    </row>
    <row r="112" spans="1:1">
      <c r="A112" t="s">
        <v>566</v>
      </c>
    </row>
    <row r="113" spans="1:1">
      <c r="A113" t="s">
        <v>567</v>
      </c>
    </row>
    <row r="114" spans="1:1">
      <c r="A114" t="s">
        <v>568</v>
      </c>
    </row>
    <row r="115" spans="1:1">
      <c r="A115" t="s">
        <v>569</v>
      </c>
    </row>
    <row r="116" spans="1:1">
      <c r="A116" t="s">
        <v>570</v>
      </c>
    </row>
    <row r="117" spans="1:1">
      <c r="A117" t="s">
        <v>571</v>
      </c>
    </row>
    <row r="118" spans="1:1">
      <c r="A118" t="s">
        <v>572</v>
      </c>
    </row>
    <row r="119" spans="1:1">
      <c r="A119" t="s">
        <v>573</v>
      </c>
    </row>
    <row r="120" spans="1:1">
      <c r="A120" t="s">
        <v>574</v>
      </c>
    </row>
    <row r="121" spans="1:1">
      <c r="A121" t="s">
        <v>575</v>
      </c>
    </row>
    <row r="122" spans="1:1">
      <c r="A122" t="s">
        <v>576</v>
      </c>
    </row>
    <row r="123" spans="1:1">
      <c r="A123" t="s">
        <v>577</v>
      </c>
    </row>
    <row r="124" spans="1:1">
      <c r="A124" t="s">
        <v>578</v>
      </c>
    </row>
    <row r="125" spans="1:1">
      <c r="A125" t="s">
        <v>579</v>
      </c>
    </row>
    <row r="126" spans="1:1">
      <c r="A126" t="s">
        <v>580</v>
      </c>
    </row>
    <row r="127" spans="1:1">
      <c r="A127" t="s">
        <v>581</v>
      </c>
    </row>
    <row r="128" spans="1:1">
      <c r="A128" t="s">
        <v>582</v>
      </c>
    </row>
    <row r="129" spans="1:1">
      <c r="A129" t="s">
        <v>583</v>
      </c>
    </row>
    <row r="130" spans="1:1">
      <c r="A130" t="s">
        <v>584</v>
      </c>
    </row>
    <row r="131" spans="1:1">
      <c r="A131" t="s">
        <v>585</v>
      </c>
    </row>
    <row r="132" spans="1:1">
      <c r="A132" t="s">
        <v>586</v>
      </c>
    </row>
    <row r="133" spans="1:1">
      <c r="A133" t="s">
        <v>587</v>
      </c>
    </row>
    <row r="134" spans="1:1">
      <c r="A134" t="s">
        <v>588</v>
      </c>
    </row>
    <row r="135" spans="1:1">
      <c r="A135" t="s">
        <v>589</v>
      </c>
    </row>
    <row r="136" spans="1:1">
      <c r="A136" t="s">
        <v>590</v>
      </c>
    </row>
    <row r="137" spans="1:1">
      <c r="A137" t="s">
        <v>591</v>
      </c>
    </row>
    <row r="138" spans="1:1">
      <c r="A138" t="s">
        <v>592</v>
      </c>
    </row>
    <row r="139" spans="1:1">
      <c r="A139" t="s">
        <v>593</v>
      </c>
    </row>
    <row r="140" spans="1:1">
      <c r="A140" t="s">
        <v>594</v>
      </c>
    </row>
    <row r="141" spans="1:1">
      <c r="A141" t="s">
        <v>595</v>
      </c>
    </row>
    <row r="142" spans="1:1">
      <c r="A142" t="s">
        <v>596</v>
      </c>
    </row>
    <row r="143" spans="1:1">
      <c r="A143" t="s">
        <v>597</v>
      </c>
    </row>
    <row r="144" spans="1:1">
      <c r="A144" t="s">
        <v>598</v>
      </c>
    </row>
    <row r="145" spans="1:1">
      <c r="A145" t="s">
        <v>599</v>
      </c>
    </row>
    <row r="146" spans="1:1">
      <c r="A146" t="s">
        <v>600</v>
      </c>
    </row>
    <row r="147" spans="1:1">
      <c r="A147" t="s">
        <v>601</v>
      </c>
    </row>
    <row r="148" spans="1:1">
      <c r="A148" t="s">
        <v>602</v>
      </c>
    </row>
    <row r="149" spans="1:1">
      <c r="A149" t="s">
        <v>603</v>
      </c>
    </row>
    <row r="150" spans="1:1">
      <c r="A150" t="s">
        <v>337</v>
      </c>
    </row>
    <row r="151" spans="1:1">
      <c r="A151" t="s">
        <v>338</v>
      </c>
    </row>
    <row r="152" spans="1:1">
      <c r="A152" t="s">
        <v>339</v>
      </c>
    </row>
    <row r="153" spans="1:1">
      <c r="A153" t="s">
        <v>604</v>
      </c>
    </row>
    <row r="154" spans="1:1">
      <c r="A154" t="s">
        <v>605</v>
      </c>
    </row>
    <row r="155" spans="1:1">
      <c r="A155" t="s">
        <v>606</v>
      </c>
    </row>
    <row r="156" spans="1:1">
      <c r="A156" t="s">
        <v>607</v>
      </c>
    </row>
    <row r="157" spans="1:1">
      <c r="A157" t="s">
        <v>608</v>
      </c>
    </row>
    <row r="158" spans="1:1">
      <c r="A158" t="s">
        <v>609</v>
      </c>
    </row>
    <row r="159" spans="1:1">
      <c r="A159" t="s">
        <v>610</v>
      </c>
    </row>
    <row r="160" spans="1:1">
      <c r="A160" t="s">
        <v>611</v>
      </c>
    </row>
    <row r="161" spans="1:1">
      <c r="A161" t="s">
        <v>612</v>
      </c>
    </row>
    <row r="162" spans="1:1">
      <c r="A162" t="s">
        <v>613</v>
      </c>
    </row>
    <row r="163" spans="1:1">
      <c r="A163" t="s">
        <v>614</v>
      </c>
    </row>
    <row r="164" spans="1:1">
      <c r="A164" t="s">
        <v>615</v>
      </c>
    </row>
    <row r="165" spans="1:1">
      <c r="A165" t="s">
        <v>616</v>
      </c>
    </row>
    <row r="166" spans="1:1">
      <c r="A166" t="s">
        <v>617</v>
      </c>
    </row>
    <row r="167" spans="1:1">
      <c r="A167" t="s">
        <v>618</v>
      </c>
    </row>
    <row r="168" spans="1:1">
      <c r="A168" t="s">
        <v>619</v>
      </c>
    </row>
    <row r="169" spans="1:1">
      <c r="A169" t="s">
        <v>620</v>
      </c>
    </row>
    <row r="170" spans="1:1">
      <c r="A170" t="s">
        <v>621</v>
      </c>
    </row>
    <row r="171" spans="1:1">
      <c r="A171" t="s">
        <v>622</v>
      </c>
    </row>
    <row r="172" spans="1:1">
      <c r="A172" t="s">
        <v>623</v>
      </c>
    </row>
    <row r="173" spans="1:1">
      <c r="A173" t="s">
        <v>624</v>
      </c>
    </row>
    <row r="174" spans="1:1">
      <c r="A174" t="s">
        <v>625</v>
      </c>
    </row>
    <row r="175" spans="1:1">
      <c r="A175" t="s">
        <v>340</v>
      </c>
    </row>
    <row r="176" spans="1:1">
      <c r="A176" t="s">
        <v>341</v>
      </c>
    </row>
    <row r="177" spans="1:1">
      <c r="A177" t="s">
        <v>342</v>
      </c>
    </row>
    <row r="178" spans="1:1">
      <c r="A178" t="s">
        <v>343</v>
      </c>
    </row>
    <row r="179" spans="1:1">
      <c r="A179" t="s">
        <v>344</v>
      </c>
    </row>
    <row r="180" spans="1:1">
      <c r="A180" t="s">
        <v>345</v>
      </c>
    </row>
    <row r="181" spans="1:1">
      <c r="A181" t="s">
        <v>346</v>
      </c>
    </row>
    <row r="182" spans="1:1">
      <c r="A182" t="s">
        <v>347</v>
      </c>
    </row>
    <row r="183" spans="1:1">
      <c r="A183" t="s">
        <v>348</v>
      </c>
    </row>
    <row r="184" spans="1:1">
      <c r="A184" t="s">
        <v>349</v>
      </c>
    </row>
    <row r="185" spans="1:1">
      <c r="A185" t="s">
        <v>350</v>
      </c>
    </row>
    <row r="186" spans="1:1">
      <c r="A186" t="s">
        <v>351</v>
      </c>
    </row>
    <row r="187" spans="1:1">
      <c r="A187" t="s">
        <v>352</v>
      </c>
    </row>
    <row r="188" spans="1:1">
      <c r="A188" t="s">
        <v>353</v>
      </c>
    </row>
    <row r="189" spans="1:1">
      <c r="A189" t="s">
        <v>354</v>
      </c>
    </row>
    <row r="190" spans="1:1">
      <c r="A190" t="s">
        <v>355</v>
      </c>
    </row>
    <row r="191" spans="1:1">
      <c r="A191" t="s">
        <v>356</v>
      </c>
    </row>
    <row r="192" spans="1:1">
      <c r="A192" t="s">
        <v>357</v>
      </c>
    </row>
    <row r="193" spans="1:1">
      <c r="A193" t="s">
        <v>358</v>
      </c>
    </row>
    <row r="194" spans="1:1">
      <c r="A194" t="s">
        <v>359</v>
      </c>
    </row>
    <row r="195" spans="1:1">
      <c r="A195" t="s">
        <v>360</v>
      </c>
    </row>
    <row r="196" spans="1:1">
      <c r="A196" t="s">
        <v>361</v>
      </c>
    </row>
    <row r="197" spans="1:1">
      <c r="A197" t="s">
        <v>362</v>
      </c>
    </row>
    <row r="198" spans="1:1">
      <c r="A198" t="s">
        <v>363</v>
      </c>
    </row>
    <row r="199" spans="1:1">
      <c r="A199" t="s">
        <v>364</v>
      </c>
    </row>
    <row r="200" spans="1:1">
      <c r="A200" t="s">
        <v>365</v>
      </c>
    </row>
    <row r="201" spans="1:1">
      <c r="A201" t="s">
        <v>366</v>
      </c>
    </row>
    <row r="202" spans="1:1">
      <c r="A202" t="s">
        <v>367</v>
      </c>
    </row>
    <row r="203" spans="1:1">
      <c r="A203" t="s">
        <v>368</v>
      </c>
    </row>
    <row r="204" spans="1:1">
      <c r="A204" t="s">
        <v>369</v>
      </c>
    </row>
    <row r="205" spans="1:1">
      <c r="A205" t="s">
        <v>370</v>
      </c>
    </row>
    <row r="206" spans="1:1">
      <c r="A206" t="s">
        <v>371</v>
      </c>
    </row>
    <row r="207" spans="1:1">
      <c r="A207" t="s">
        <v>372</v>
      </c>
    </row>
    <row r="208" spans="1:1">
      <c r="A208" t="s">
        <v>373</v>
      </c>
    </row>
    <row r="209" spans="1:1">
      <c r="A209" t="s">
        <v>374</v>
      </c>
    </row>
    <row r="210" spans="1:1">
      <c r="A210" t="s">
        <v>375</v>
      </c>
    </row>
    <row r="211" spans="1:1">
      <c r="A211" t="s">
        <v>376</v>
      </c>
    </row>
    <row r="212" spans="1:1">
      <c r="A212" t="s">
        <v>377</v>
      </c>
    </row>
    <row r="213" spans="1:1">
      <c r="A213" t="s">
        <v>378</v>
      </c>
    </row>
    <row r="214" spans="1:1">
      <c r="A214" t="s">
        <v>379</v>
      </c>
    </row>
    <row r="215" spans="1:1">
      <c r="A215" t="s">
        <v>380</v>
      </c>
    </row>
    <row r="216" spans="1:1">
      <c r="A216" t="s">
        <v>381</v>
      </c>
    </row>
    <row r="217" spans="1:1">
      <c r="A217" t="s">
        <v>382</v>
      </c>
    </row>
    <row r="218" spans="1:1">
      <c r="A218" t="s">
        <v>383</v>
      </c>
    </row>
    <row r="219" spans="1:1">
      <c r="A219" t="s">
        <v>384</v>
      </c>
    </row>
    <row r="220" spans="1:1">
      <c r="A220" t="s">
        <v>385</v>
      </c>
    </row>
    <row r="221" spans="1:1">
      <c r="A221" t="s">
        <v>386</v>
      </c>
    </row>
    <row r="222" spans="1:1">
      <c r="A222" t="s">
        <v>387</v>
      </c>
    </row>
    <row r="223" spans="1:1">
      <c r="A223" t="s">
        <v>388</v>
      </c>
    </row>
    <row r="224" spans="1:1">
      <c r="A224" t="s">
        <v>389</v>
      </c>
    </row>
    <row r="225" spans="1:1">
      <c r="A225" t="s">
        <v>390</v>
      </c>
    </row>
    <row r="226" spans="1:1">
      <c r="A226" t="s">
        <v>391</v>
      </c>
    </row>
    <row r="227" spans="1:1">
      <c r="A227" t="s">
        <v>392</v>
      </c>
    </row>
    <row r="228" spans="1:1">
      <c r="A228" t="s">
        <v>393</v>
      </c>
    </row>
    <row r="229" spans="1:1">
      <c r="A229" t="s">
        <v>394</v>
      </c>
    </row>
    <row r="230" spans="1:1">
      <c r="A230" t="s">
        <v>395</v>
      </c>
    </row>
    <row r="231" spans="1:1">
      <c r="A231" t="s">
        <v>396</v>
      </c>
    </row>
    <row r="232" spans="1:1">
      <c r="A232" t="s">
        <v>397</v>
      </c>
    </row>
    <row r="233" spans="1:1">
      <c r="A233" t="s">
        <v>398</v>
      </c>
    </row>
    <row r="234" spans="1:1">
      <c r="A234" t="s">
        <v>399</v>
      </c>
    </row>
    <row r="235" spans="1:1">
      <c r="A235" t="s">
        <v>400</v>
      </c>
    </row>
    <row r="236" spans="1:1">
      <c r="A236" t="s">
        <v>401</v>
      </c>
    </row>
    <row r="237" spans="1:1">
      <c r="A237" t="s">
        <v>402</v>
      </c>
    </row>
    <row r="238" spans="1:1">
      <c r="A238" t="s">
        <v>403</v>
      </c>
    </row>
    <row r="239" spans="1:1">
      <c r="A239" t="s">
        <v>404</v>
      </c>
    </row>
    <row r="240" spans="1:1">
      <c r="A240" t="s">
        <v>405</v>
      </c>
    </row>
    <row r="241" spans="1:1">
      <c r="A241" t="s">
        <v>406</v>
      </c>
    </row>
    <row r="242" spans="1:1">
      <c r="A242" t="s">
        <v>407</v>
      </c>
    </row>
    <row r="243" spans="1:1">
      <c r="A243" t="s">
        <v>408</v>
      </c>
    </row>
    <row r="244" spans="1:1">
      <c r="A244" t="s">
        <v>409</v>
      </c>
    </row>
    <row r="245" spans="1:1">
      <c r="A245" t="s">
        <v>410</v>
      </c>
    </row>
    <row r="246" spans="1:1">
      <c r="A246" t="s">
        <v>411</v>
      </c>
    </row>
    <row r="247" spans="1:1">
      <c r="A247" t="s">
        <v>412</v>
      </c>
    </row>
    <row r="248" spans="1:1">
      <c r="A248" t="s">
        <v>413</v>
      </c>
    </row>
    <row r="249" spans="1:1">
      <c r="A249" t="s">
        <v>414</v>
      </c>
    </row>
    <row r="250" spans="1:1">
      <c r="A250" t="s">
        <v>415</v>
      </c>
    </row>
    <row r="251" spans="1:1">
      <c r="A251" t="s">
        <v>416</v>
      </c>
    </row>
    <row r="252" spans="1:1">
      <c r="A252" t="s">
        <v>417</v>
      </c>
    </row>
    <row r="253" spans="1:1">
      <c r="A253" t="s">
        <v>418</v>
      </c>
    </row>
    <row r="254" spans="1:1">
      <c r="A254" t="s">
        <v>419</v>
      </c>
    </row>
    <row r="255" spans="1:1">
      <c r="A255" t="s">
        <v>420</v>
      </c>
    </row>
    <row r="256" spans="1:1">
      <c r="A256" t="s">
        <v>421</v>
      </c>
    </row>
    <row r="257" spans="1:1">
      <c r="A257" t="s">
        <v>422</v>
      </c>
    </row>
    <row r="258" spans="1:1">
      <c r="A258" t="s">
        <v>423</v>
      </c>
    </row>
    <row r="259" spans="1:1">
      <c r="A259" t="s">
        <v>424</v>
      </c>
    </row>
    <row r="260" spans="1:1">
      <c r="A260" t="s">
        <v>425</v>
      </c>
    </row>
    <row r="261" spans="1:1">
      <c r="A261" t="s">
        <v>426</v>
      </c>
    </row>
    <row r="262" spans="1:1">
      <c r="A262" t="s">
        <v>427</v>
      </c>
    </row>
    <row r="263" spans="1:1">
      <c r="A263" t="s">
        <v>428</v>
      </c>
    </row>
    <row r="264" spans="1:1">
      <c r="A264" t="s">
        <v>429</v>
      </c>
    </row>
    <row r="265" spans="1:1">
      <c r="A265" t="s">
        <v>430</v>
      </c>
    </row>
    <row r="266" spans="1:1">
      <c r="A266" t="s">
        <v>431</v>
      </c>
    </row>
    <row r="267" spans="1:1">
      <c r="A267" t="s">
        <v>432</v>
      </c>
    </row>
    <row r="268" spans="1:1">
      <c r="A268" t="s">
        <v>433</v>
      </c>
    </row>
    <row r="269" spans="1:1">
      <c r="A269" t="s">
        <v>434</v>
      </c>
    </row>
    <row r="270" spans="1:1">
      <c r="A270" t="s">
        <v>435</v>
      </c>
    </row>
    <row r="271" spans="1:1">
      <c r="A271" t="s">
        <v>436</v>
      </c>
    </row>
    <row r="272" spans="1:1">
      <c r="A272" t="s">
        <v>437</v>
      </c>
    </row>
    <row r="273" spans="1:1">
      <c r="A273" t="s">
        <v>438</v>
      </c>
    </row>
    <row r="274" spans="1:1">
      <c r="A274" t="s">
        <v>439</v>
      </c>
    </row>
    <row r="275" spans="1:1">
      <c r="A275" t="s">
        <v>440</v>
      </c>
    </row>
    <row r="276" spans="1:1">
      <c r="A276" t="s">
        <v>441</v>
      </c>
    </row>
    <row r="277" spans="1:1">
      <c r="A277" t="s">
        <v>442</v>
      </c>
    </row>
    <row r="278" spans="1:1">
      <c r="A278" t="s">
        <v>443</v>
      </c>
    </row>
    <row r="279" spans="1:1">
      <c r="A279" t="s">
        <v>444</v>
      </c>
    </row>
    <row r="280" spans="1:1">
      <c r="A280" t="s">
        <v>445</v>
      </c>
    </row>
    <row r="281" spans="1:1">
      <c r="A281" t="s">
        <v>446</v>
      </c>
    </row>
    <row r="282" spans="1:1">
      <c r="A282" t="s">
        <v>447</v>
      </c>
    </row>
    <row r="283" spans="1:1">
      <c r="A283" t="s">
        <v>448</v>
      </c>
    </row>
    <row r="284" spans="1:1">
      <c r="A284" t="s">
        <v>449</v>
      </c>
    </row>
    <row r="285" spans="1:1">
      <c r="A285" t="s">
        <v>450</v>
      </c>
    </row>
    <row r="286" spans="1:1">
      <c r="A286" t="s">
        <v>451</v>
      </c>
    </row>
    <row r="287" spans="1:1">
      <c r="A287" t="s">
        <v>452</v>
      </c>
    </row>
    <row r="288" spans="1:1">
      <c r="A288" t="s">
        <v>453</v>
      </c>
    </row>
    <row r="289" spans="1:1">
      <c r="A289" t="s">
        <v>454</v>
      </c>
    </row>
    <row r="290" spans="1:1">
      <c r="A290" t="s">
        <v>455</v>
      </c>
    </row>
    <row r="291" spans="1:1">
      <c r="A291" t="s">
        <v>456</v>
      </c>
    </row>
    <row r="292" spans="1:1">
      <c r="A292" t="s">
        <v>457</v>
      </c>
    </row>
    <row r="293" spans="1:1">
      <c r="A293" t="s">
        <v>458</v>
      </c>
    </row>
    <row r="294" spans="1:1">
      <c r="A294" t="s">
        <v>459</v>
      </c>
    </row>
    <row r="295" spans="1:1">
      <c r="A295" t="s">
        <v>460</v>
      </c>
    </row>
    <row r="296" spans="1:1">
      <c r="A296" t="s">
        <v>461</v>
      </c>
    </row>
    <row r="297" spans="1:1">
      <c r="A297" t="s">
        <v>462</v>
      </c>
    </row>
    <row r="298" spans="1:1">
      <c r="A298" t="s">
        <v>463</v>
      </c>
    </row>
    <row r="299" spans="1:1">
      <c r="A299" t="s">
        <v>464</v>
      </c>
    </row>
    <row r="300" spans="1:1">
      <c r="A300" t="s">
        <v>465</v>
      </c>
    </row>
    <row r="301" spans="1:1">
      <c r="A301" t="s">
        <v>466</v>
      </c>
    </row>
    <row r="302" spans="1:1">
      <c r="A302" t="s">
        <v>467</v>
      </c>
    </row>
    <row r="303" spans="1:1">
      <c r="A303" t="s">
        <v>468</v>
      </c>
    </row>
    <row r="304" spans="1:1">
      <c r="A304" t="s">
        <v>469</v>
      </c>
    </row>
    <row r="305" spans="1:1">
      <c r="A305" t="s">
        <v>470</v>
      </c>
    </row>
    <row r="306" spans="1:1">
      <c r="A306" t="s">
        <v>471</v>
      </c>
    </row>
    <row r="307" spans="1:1">
      <c r="A307" t="s">
        <v>472</v>
      </c>
    </row>
    <row r="308" spans="1:1">
      <c r="A308" t="s">
        <v>473</v>
      </c>
    </row>
    <row r="309" spans="1:1">
      <c r="A309" t="s">
        <v>474</v>
      </c>
    </row>
    <row r="310" spans="1:1">
      <c r="A310" t="s">
        <v>475</v>
      </c>
    </row>
    <row r="311" spans="1:1">
      <c r="A311" t="s">
        <v>476</v>
      </c>
    </row>
    <row r="312" spans="1:1">
      <c r="A312" t="s">
        <v>477</v>
      </c>
    </row>
    <row r="313" spans="1:1">
      <c r="A313" t="s">
        <v>478</v>
      </c>
    </row>
    <row r="314" spans="1:1">
      <c r="A314" t="s">
        <v>479</v>
      </c>
    </row>
    <row r="315" spans="1:1">
      <c r="A315" t="s">
        <v>480</v>
      </c>
    </row>
    <row r="316" spans="1:1">
      <c r="A316" t="s">
        <v>481</v>
      </c>
    </row>
    <row r="317" spans="1:1">
      <c r="A317" t="s">
        <v>482</v>
      </c>
    </row>
    <row r="318" spans="1:1">
      <c r="A318" t="s">
        <v>483</v>
      </c>
    </row>
    <row r="319" spans="1:1">
      <c r="A319" t="s">
        <v>484</v>
      </c>
    </row>
    <row r="320" spans="1:1">
      <c r="A320" t="s">
        <v>485</v>
      </c>
    </row>
    <row r="321" spans="1:1">
      <c r="A321" t="s">
        <v>486</v>
      </c>
    </row>
    <row r="322" spans="1:1">
      <c r="A322" t="s">
        <v>487</v>
      </c>
    </row>
    <row r="323" spans="1:1">
      <c r="A323" t="s">
        <v>488</v>
      </c>
    </row>
    <row r="324" spans="1:1">
      <c r="A324" t="s">
        <v>489</v>
      </c>
    </row>
    <row r="325" spans="1:1">
      <c r="A325" t="s">
        <v>490</v>
      </c>
    </row>
    <row r="326" spans="1:1">
      <c r="A326" t="s">
        <v>491</v>
      </c>
    </row>
    <row r="327" spans="1:1">
      <c r="A327" t="s">
        <v>492</v>
      </c>
    </row>
    <row r="328" spans="1:1">
      <c r="A328" t="s">
        <v>493</v>
      </c>
    </row>
    <row r="329" spans="1:1">
      <c r="A329" t="s">
        <v>494</v>
      </c>
    </row>
    <row r="330" spans="1:1">
      <c r="A330" t="s">
        <v>495</v>
      </c>
    </row>
    <row r="331" spans="1:1">
      <c r="A331" t="s">
        <v>496</v>
      </c>
    </row>
    <row r="332" spans="1:1">
      <c r="A332" t="s">
        <v>626</v>
      </c>
    </row>
    <row r="333" spans="1:1">
      <c r="A333" t="s">
        <v>627</v>
      </c>
    </row>
    <row r="334" spans="1:1">
      <c r="A334" t="s">
        <v>628</v>
      </c>
    </row>
    <row r="335" spans="1:1">
      <c r="A335" t="s">
        <v>629</v>
      </c>
    </row>
    <row r="336" spans="1:1">
      <c r="A336" t="s">
        <v>630</v>
      </c>
    </row>
    <row r="337" spans="1:1">
      <c r="A337" t="s">
        <v>631</v>
      </c>
    </row>
    <row r="338" spans="1:1">
      <c r="A338" t="s">
        <v>632</v>
      </c>
    </row>
    <row r="339" spans="1:1">
      <c r="A339" t="s">
        <v>633</v>
      </c>
    </row>
    <row r="340" spans="1:1">
      <c r="A340" t="s">
        <v>634</v>
      </c>
    </row>
    <row r="341" spans="1:1">
      <c r="A341" t="s">
        <v>635</v>
      </c>
    </row>
    <row r="342" spans="1:1">
      <c r="A342" t="s">
        <v>636</v>
      </c>
    </row>
    <row r="343" spans="1:1">
      <c r="A343" t="s">
        <v>637</v>
      </c>
    </row>
    <row r="344" spans="1:1">
      <c r="A344" t="s">
        <v>638</v>
      </c>
    </row>
    <row r="345" spans="1:1">
      <c r="A345" t="s">
        <v>639</v>
      </c>
    </row>
    <row r="346" spans="1:1">
      <c r="A346" t="s">
        <v>640</v>
      </c>
    </row>
    <row r="347" spans="1:1">
      <c r="A347" t="s">
        <v>641</v>
      </c>
    </row>
    <row r="348" spans="1:1">
      <c r="A348" t="s">
        <v>642</v>
      </c>
    </row>
    <row r="349" spans="1:1">
      <c r="A349" t="s">
        <v>643</v>
      </c>
    </row>
    <row r="350" spans="1:1">
      <c r="A350" t="s">
        <v>644</v>
      </c>
    </row>
    <row r="351" spans="1:1">
      <c r="A351" t="s">
        <v>645</v>
      </c>
    </row>
    <row r="352" spans="1:1">
      <c r="A352" t="s">
        <v>646</v>
      </c>
    </row>
    <row r="353" spans="1:1">
      <c r="A353" t="s">
        <v>647</v>
      </c>
    </row>
    <row r="354" spans="1:1">
      <c r="A354" t="s">
        <v>648</v>
      </c>
    </row>
    <row r="355" spans="1:1">
      <c r="A355" t="s">
        <v>649</v>
      </c>
    </row>
    <row r="356" spans="1:1">
      <c r="A356" t="s">
        <v>650</v>
      </c>
    </row>
    <row r="357" spans="1:1">
      <c r="A357" t="s">
        <v>651</v>
      </c>
    </row>
    <row r="358" spans="1:1">
      <c r="A358" t="s">
        <v>497</v>
      </c>
    </row>
    <row r="359" spans="1:1">
      <c r="A359" t="s">
        <v>498</v>
      </c>
    </row>
    <row r="360" spans="1:1">
      <c r="A360" t="s">
        <v>499</v>
      </c>
    </row>
    <row r="361" spans="1:1">
      <c r="A361" t="s">
        <v>500</v>
      </c>
    </row>
    <row r="362" spans="1:1">
      <c r="A362" t="s">
        <v>501</v>
      </c>
    </row>
    <row r="363" spans="1:1">
      <c r="A363" t="s">
        <v>502</v>
      </c>
    </row>
    <row r="364" spans="1:1">
      <c r="A364" t="s">
        <v>503</v>
      </c>
    </row>
    <row r="365" spans="1:1">
      <c r="A365" t="s">
        <v>504</v>
      </c>
    </row>
    <row r="366" spans="1:1">
      <c r="A366" t="s">
        <v>505</v>
      </c>
    </row>
    <row r="367" spans="1:1">
      <c r="A367" t="s">
        <v>506</v>
      </c>
    </row>
    <row r="368" spans="1:1">
      <c r="A368" t="s">
        <v>507</v>
      </c>
    </row>
    <row r="369" spans="1:1">
      <c r="A369" t="s">
        <v>508</v>
      </c>
    </row>
    <row r="370" spans="1:1">
      <c r="A370" t="s">
        <v>509</v>
      </c>
    </row>
    <row r="371" spans="1:1">
      <c r="A371" t="s">
        <v>510</v>
      </c>
    </row>
    <row r="372" spans="1:1">
      <c r="A372" t="s">
        <v>511</v>
      </c>
    </row>
    <row r="373" spans="1:1">
      <c r="A373" t="s">
        <v>512</v>
      </c>
    </row>
    <row r="374" spans="1:1">
      <c r="A374" t="s">
        <v>513</v>
      </c>
    </row>
    <row r="375" spans="1:1">
      <c r="A375" t="s">
        <v>514</v>
      </c>
    </row>
    <row r="376" spans="1:1">
      <c r="A376" t="s">
        <v>515</v>
      </c>
    </row>
    <row r="377" spans="1:1">
      <c r="A377" t="s">
        <v>516</v>
      </c>
    </row>
    <row r="378" spans="1:1">
      <c r="A378" t="s">
        <v>517</v>
      </c>
    </row>
    <row r="379" spans="1:1">
      <c r="A379" t="s">
        <v>518</v>
      </c>
    </row>
    <row r="380" spans="1:1">
      <c r="A380" t="s">
        <v>519</v>
      </c>
    </row>
    <row r="381" spans="1:1">
      <c r="A381" t="s">
        <v>520</v>
      </c>
    </row>
    <row r="382" spans="1:1">
      <c r="A382" t="s">
        <v>521</v>
      </c>
    </row>
    <row r="383" spans="1:1">
      <c r="A383" t="s">
        <v>522</v>
      </c>
    </row>
    <row r="384" spans="1:1">
      <c r="A384" t="s">
        <v>523</v>
      </c>
    </row>
    <row r="385" spans="1:1">
      <c r="A385" t="s">
        <v>524</v>
      </c>
    </row>
    <row r="386" spans="1:1">
      <c r="A386" t="s">
        <v>525</v>
      </c>
    </row>
    <row r="387" spans="1:1">
      <c r="A387" t="s">
        <v>526</v>
      </c>
    </row>
    <row r="388" spans="1:1">
      <c r="A388" t="s">
        <v>527</v>
      </c>
    </row>
    <row r="389" spans="1:1">
      <c r="A389" t="s">
        <v>528</v>
      </c>
    </row>
    <row r="390" spans="1:1">
      <c r="A390" t="s">
        <v>529</v>
      </c>
    </row>
    <row r="391" spans="1:1">
      <c r="A391" t="s">
        <v>530</v>
      </c>
    </row>
    <row r="392" spans="1:1">
      <c r="A392" t="s">
        <v>531</v>
      </c>
    </row>
    <row r="393" spans="1:1">
      <c r="A393" t="s">
        <v>532</v>
      </c>
    </row>
    <row r="394" spans="1:1">
      <c r="A394" t="s">
        <v>533</v>
      </c>
    </row>
    <row r="395" spans="1:1">
      <c r="A395" t="s">
        <v>534</v>
      </c>
    </row>
    <row r="396" spans="1:1">
      <c r="A396" t="s">
        <v>535</v>
      </c>
    </row>
    <row r="397" spans="1:1">
      <c r="A397" t="s">
        <v>536</v>
      </c>
    </row>
    <row r="398" spans="1:1">
      <c r="A398" t="s">
        <v>537</v>
      </c>
    </row>
    <row r="399" spans="1:1">
      <c r="A399" t="s">
        <v>538</v>
      </c>
    </row>
    <row r="400" spans="1:1">
      <c r="A400" t="s">
        <v>539</v>
      </c>
    </row>
    <row r="401" spans="1:1">
      <c r="A401" t="s">
        <v>540</v>
      </c>
    </row>
    <row r="402" spans="1:1">
      <c r="A402" t="s">
        <v>541</v>
      </c>
    </row>
    <row r="403" spans="1:1">
      <c r="A403" t="s">
        <v>542</v>
      </c>
    </row>
    <row r="404" spans="1:1">
      <c r="A404" t="s">
        <v>543</v>
      </c>
    </row>
    <row r="405" spans="1:1">
      <c r="A405" t="s">
        <v>544</v>
      </c>
    </row>
    <row r="406" spans="1:1">
      <c r="A406" t="s">
        <v>545</v>
      </c>
    </row>
    <row r="407" spans="1:1">
      <c r="A407" t="s">
        <v>546</v>
      </c>
    </row>
    <row r="408" spans="1:1">
      <c r="A408" t="s">
        <v>547</v>
      </c>
    </row>
    <row r="409" spans="1:1">
      <c r="A409" t="s">
        <v>548</v>
      </c>
    </row>
    <row r="410" spans="1:1">
      <c r="A410" t="s">
        <v>549</v>
      </c>
    </row>
    <row r="411" spans="1:1">
      <c r="A411" t="s">
        <v>550</v>
      </c>
    </row>
    <row r="412" spans="1:1">
      <c r="A412" t="s">
        <v>551</v>
      </c>
    </row>
    <row r="413" spans="1:1">
      <c r="A413" t="s">
        <v>552</v>
      </c>
    </row>
    <row r="414" spans="1:1">
      <c r="A414" t="s">
        <v>553</v>
      </c>
    </row>
    <row r="415" spans="1:1">
      <c r="A415" t="s">
        <v>554</v>
      </c>
    </row>
    <row r="416" spans="1:1">
      <c r="A416" t="s">
        <v>555</v>
      </c>
    </row>
    <row r="417" spans="1:1">
      <c r="A417" t="s">
        <v>556</v>
      </c>
    </row>
    <row r="418" spans="1:1">
      <c r="A418" t="s">
        <v>557</v>
      </c>
    </row>
    <row r="419" spans="1:1">
      <c r="A419" t="s">
        <v>112</v>
      </c>
    </row>
    <row r="420" spans="1:1">
      <c r="A420" t="s">
        <v>558</v>
      </c>
    </row>
    <row r="421" spans="1:1">
      <c r="A421" t="s">
        <v>559</v>
      </c>
    </row>
    <row r="422" spans="1:1">
      <c r="A422" t="s">
        <v>560</v>
      </c>
    </row>
    <row r="423" spans="1:1">
      <c r="A423" t="s">
        <v>561</v>
      </c>
    </row>
    <row r="424" spans="1:1">
      <c r="A424" t="s">
        <v>562</v>
      </c>
    </row>
    <row r="425" spans="1:1">
      <c r="A425" t="s">
        <v>653</v>
      </c>
    </row>
    <row r="426" spans="1:1">
      <c r="A426" t="s">
        <v>654</v>
      </c>
    </row>
    <row r="427" spans="1:1">
      <c r="A427" t="s">
        <v>564</v>
      </c>
    </row>
  </sheetData>
  <sortState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V37"/>
  <sheetViews>
    <sheetView showGridLines="0" showRowColHeaders="0" topLeftCell="D9" zoomScale="80" zoomScaleNormal="80" workbookViewId="0">
      <selection activeCell="E24" sqref="E24:Q33"/>
    </sheetView>
  </sheetViews>
  <sheetFormatPr baseColWidth="10" defaultColWidth="9.140625" defaultRowHeight="20.25"/>
  <cols>
    <col min="1" max="1" width="0" style="6" hidden="1" customWidth="1"/>
    <col min="2" max="2" width="17.7109375" style="55" customWidth="1"/>
    <col min="3" max="3" width="19.85546875" style="55" customWidth="1"/>
    <col min="4" max="6" width="9.140625" style="6"/>
    <col min="7" max="7" width="14.85546875" style="6" customWidth="1"/>
    <col min="8" max="9" width="9.140625" style="6"/>
    <col min="10" max="10" width="14.5703125" style="6" customWidth="1"/>
    <col min="11" max="13" width="9.140625" style="6"/>
    <col min="14" max="14" width="16.140625" style="6" customWidth="1"/>
    <col min="15" max="16" width="9.140625" style="6"/>
    <col min="17" max="17" width="16.140625" style="6" customWidth="1"/>
    <col min="18" max="19" width="5.7109375" style="57" customWidth="1"/>
    <col min="20" max="21" width="9.140625" style="6"/>
    <col min="22" max="22" width="16.85546875" style="6" customWidth="1"/>
    <col min="23" max="16384" width="9.140625" style="6"/>
  </cols>
  <sheetData>
    <row r="2" spans="2:22" ht="15" customHeight="1">
      <c r="E2" s="138" t="s">
        <v>7</v>
      </c>
      <c r="F2" s="138"/>
      <c r="G2" s="138"/>
      <c r="H2" s="138"/>
      <c r="I2" s="138"/>
      <c r="J2" s="138"/>
      <c r="K2" s="138"/>
      <c r="L2" s="138"/>
      <c r="M2" s="138"/>
      <c r="N2" s="138"/>
      <c r="O2" s="138"/>
      <c r="P2" s="138"/>
      <c r="Q2" s="138"/>
      <c r="R2" s="138"/>
      <c r="S2" s="138"/>
      <c r="T2" s="138"/>
      <c r="U2" s="138"/>
      <c r="V2" s="138"/>
    </row>
    <row r="3" spans="2:22" ht="15" customHeight="1" thickBot="1">
      <c r="E3" s="139"/>
      <c r="F3" s="139"/>
      <c r="G3" s="139"/>
      <c r="H3" s="139"/>
      <c r="I3" s="139"/>
      <c r="J3" s="139"/>
      <c r="K3" s="139"/>
      <c r="L3" s="139"/>
      <c r="M3" s="139"/>
      <c r="N3" s="139"/>
      <c r="O3" s="139"/>
      <c r="P3" s="139"/>
      <c r="Q3" s="139"/>
      <c r="R3" s="139"/>
      <c r="S3" s="139"/>
      <c r="T3" s="139"/>
      <c r="U3" s="139"/>
      <c r="V3" s="139"/>
    </row>
    <row r="5" spans="2:22" ht="15" customHeight="1">
      <c r="E5" s="116" t="s">
        <v>22</v>
      </c>
      <c r="F5" s="116"/>
      <c r="G5" s="116"/>
      <c r="H5" s="116"/>
      <c r="I5" s="116"/>
      <c r="J5" s="116"/>
      <c r="K5" s="116"/>
      <c r="L5" s="116"/>
      <c r="M5" s="116"/>
      <c r="N5" s="116"/>
      <c r="O5" s="116"/>
      <c r="P5" s="116"/>
      <c r="Q5" s="116"/>
      <c r="R5" s="20"/>
      <c r="S5" s="20"/>
      <c r="T5" s="143" t="s">
        <v>23</v>
      </c>
      <c r="U5" s="143"/>
      <c r="V5" s="143"/>
    </row>
    <row r="6" spans="2:22" ht="18.75" customHeight="1">
      <c r="B6" s="107" t="s">
        <v>3</v>
      </c>
      <c r="C6" s="107"/>
      <c r="E6" s="116"/>
      <c r="F6" s="116"/>
      <c r="G6" s="116"/>
      <c r="H6" s="116"/>
      <c r="I6" s="116"/>
      <c r="J6" s="116"/>
      <c r="K6" s="116"/>
      <c r="L6" s="116"/>
      <c r="M6" s="116"/>
      <c r="N6" s="116"/>
      <c r="O6" s="116"/>
      <c r="P6" s="116"/>
      <c r="Q6" s="116"/>
      <c r="R6" s="20"/>
      <c r="S6" s="20"/>
      <c r="T6" s="143"/>
      <c r="U6" s="143"/>
      <c r="V6" s="143"/>
    </row>
    <row r="7" spans="2:22">
      <c r="B7" s="107"/>
      <c r="C7" s="107"/>
      <c r="E7" s="15"/>
      <c r="F7" s="15"/>
      <c r="G7" s="15"/>
      <c r="H7" s="15"/>
      <c r="I7" s="15"/>
      <c r="J7" s="15"/>
      <c r="N7" s="12"/>
      <c r="O7" s="12"/>
      <c r="P7" s="12"/>
      <c r="Q7" s="12"/>
      <c r="T7" s="143"/>
      <c r="U7" s="143"/>
      <c r="V7" s="143"/>
    </row>
    <row r="8" spans="2:22" ht="31.5" customHeight="1">
      <c r="B8" s="107" t="s">
        <v>7</v>
      </c>
      <c r="C8" s="107"/>
      <c r="E8" s="134" t="s">
        <v>24</v>
      </c>
      <c r="F8" s="134"/>
      <c r="G8" s="140"/>
      <c r="H8" s="134" t="s">
        <v>25</v>
      </c>
      <c r="I8" s="134"/>
      <c r="J8" s="140"/>
      <c r="K8" s="134" t="s">
        <v>26</v>
      </c>
      <c r="L8" s="134"/>
      <c r="M8" s="134"/>
      <c r="N8" s="135"/>
      <c r="O8" s="136" t="s">
        <v>27</v>
      </c>
      <c r="P8" s="134"/>
      <c r="Q8" s="134"/>
      <c r="T8" s="143"/>
      <c r="U8" s="143"/>
      <c r="V8" s="143"/>
    </row>
    <row r="9" spans="2:22" ht="19.5" customHeight="1">
      <c r="B9" s="107"/>
      <c r="C9" s="107"/>
      <c r="E9" s="134"/>
      <c r="F9" s="134"/>
      <c r="G9" s="140"/>
      <c r="H9" s="134"/>
      <c r="I9" s="134"/>
      <c r="J9" s="140"/>
      <c r="K9" s="134"/>
      <c r="L9" s="134"/>
      <c r="M9" s="134"/>
      <c r="N9" s="135"/>
      <c r="O9" s="136"/>
      <c r="P9" s="134"/>
      <c r="Q9" s="134"/>
      <c r="T9" s="143"/>
      <c r="U9" s="143"/>
      <c r="V9" s="143"/>
    </row>
    <row r="10" spans="2:22" ht="26.25" customHeight="1">
      <c r="B10" s="107" t="s">
        <v>9</v>
      </c>
      <c r="C10" s="107"/>
      <c r="E10" s="43"/>
      <c r="F10" s="43"/>
      <c r="G10" s="43"/>
      <c r="H10" s="43"/>
      <c r="I10" s="43"/>
      <c r="J10" s="43"/>
      <c r="K10" s="43"/>
      <c r="L10" s="43"/>
      <c r="M10" s="43"/>
      <c r="N10" s="43"/>
      <c r="O10" s="43"/>
      <c r="P10" s="43"/>
      <c r="Q10" s="43"/>
      <c r="R10" s="58"/>
      <c r="S10" s="58"/>
      <c r="T10" s="143"/>
      <c r="U10" s="143"/>
      <c r="V10" s="143"/>
    </row>
    <row r="11" spans="2:22" ht="24" customHeight="1">
      <c r="B11" s="107"/>
      <c r="C11" s="107"/>
      <c r="E11" s="141" t="s">
        <v>28</v>
      </c>
      <c r="F11" s="141"/>
      <c r="G11" s="142"/>
      <c r="H11" s="130">
        <v>43885</v>
      </c>
      <c r="I11" s="137"/>
      <c r="J11" s="145"/>
      <c r="K11" s="127" t="s">
        <v>29</v>
      </c>
      <c r="L11" s="128"/>
      <c r="M11" s="128"/>
      <c r="N11" s="129"/>
      <c r="O11" s="131"/>
      <c r="P11" s="137"/>
      <c r="Q11" s="137"/>
      <c r="T11" s="143"/>
      <c r="U11" s="143"/>
      <c r="V11" s="143"/>
    </row>
    <row r="12" spans="2:22" ht="24" customHeight="1">
      <c r="B12" s="107" t="s">
        <v>10</v>
      </c>
      <c r="C12" s="107"/>
      <c r="E12" s="141"/>
      <c r="F12" s="141"/>
      <c r="G12" s="142"/>
      <c r="H12" s="146"/>
      <c r="I12" s="137"/>
      <c r="J12" s="145"/>
      <c r="K12" s="127"/>
      <c r="L12" s="128"/>
      <c r="M12" s="128"/>
      <c r="N12" s="129"/>
      <c r="O12" s="137"/>
      <c r="P12" s="137"/>
      <c r="Q12" s="137"/>
      <c r="R12" s="59">
        <f>IFERROR(LOOKUP(O11,Administrador!$H$9:$H$11,Administrador!$I$9:$I$11),0)</f>
        <v>0</v>
      </c>
      <c r="S12" s="59">
        <f>IF(R12=0,1,"")</f>
        <v>1</v>
      </c>
      <c r="T12" s="118" t="s">
        <v>21</v>
      </c>
      <c r="U12" s="118"/>
      <c r="V12" s="118"/>
    </row>
    <row r="13" spans="2:22" ht="24" customHeight="1">
      <c r="B13" s="107"/>
      <c r="C13" s="107"/>
      <c r="E13" s="132" t="s">
        <v>30</v>
      </c>
      <c r="F13" s="132"/>
      <c r="G13" s="133"/>
      <c r="H13" s="122">
        <v>45512</v>
      </c>
      <c r="I13" s="147"/>
      <c r="J13" s="148"/>
      <c r="K13" s="119" t="s">
        <v>31</v>
      </c>
      <c r="L13" s="120"/>
      <c r="M13" s="120"/>
      <c r="N13" s="121"/>
      <c r="O13" s="122">
        <v>45688</v>
      </c>
      <c r="P13" s="123"/>
      <c r="Q13" s="123"/>
      <c r="R13" s="59"/>
      <c r="S13" s="59"/>
      <c r="T13" s="118"/>
      <c r="U13" s="118"/>
      <c r="V13" s="118"/>
    </row>
    <row r="14" spans="2:22" ht="24" customHeight="1">
      <c r="B14" s="107" t="s">
        <v>12</v>
      </c>
      <c r="C14" s="107"/>
      <c r="E14" s="132"/>
      <c r="F14" s="132"/>
      <c r="G14" s="133"/>
      <c r="H14" s="149"/>
      <c r="I14" s="147"/>
      <c r="J14" s="148"/>
      <c r="K14" s="119"/>
      <c r="L14" s="120"/>
      <c r="M14" s="120"/>
      <c r="N14" s="121"/>
      <c r="O14" s="122"/>
      <c r="P14" s="123"/>
      <c r="Q14" s="123"/>
      <c r="R14" s="59">
        <f>IFERROR(LOOKUP(O13,Administrador!$H$9:$H$11,Administrador!$I$9:$I$11),0)</f>
        <v>2</v>
      </c>
      <c r="S14" s="59" t="str">
        <f>IF(R14=0,1,"")</f>
        <v/>
      </c>
      <c r="T14" s="144"/>
      <c r="U14" s="144"/>
      <c r="V14" s="144"/>
    </row>
    <row r="15" spans="2:22" ht="24" customHeight="1">
      <c r="B15" s="107"/>
      <c r="C15" s="107"/>
      <c r="E15" s="141" t="s">
        <v>32</v>
      </c>
      <c r="F15" s="141"/>
      <c r="G15" s="142"/>
      <c r="H15" s="130">
        <v>45348</v>
      </c>
      <c r="I15" s="137"/>
      <c r="J15" s="145"/>
      <c r="K15" s="127" t="s">
        <v>33</v>
      </c>
      <c r="L15" s="128"/>
      <c r="M15" s="128"/>
      <c r="N15" s="129"/>
      <c r="O15" s="130">
        <v>45512</v>
      </c>
      <c r="P15" s="131"/>
      <c r="Q15" s="131"/>
      <c r="R15" s="59"/>
      <c r="S15" s="59"/>
    </row>
    <row r="16" spans="2:22" ht="24" customHeight="1">
      <c r="B16" s="107" t="s">
        <v>16</v>
      </c>
      <c r="C16" s="107"/>
      <c r="E16" s="141"/>
      <c r="F16" s="141"/>
      <c r="G16" s="142"/>
      <c r="H16" s="146"/>
      <c r="I16" s="137"/>
      <c r="J16" s="145"/>
      <c r="K16" s="127"/>
      <c r="L16" s="128"/>
      <c r="M16" s="128"/>
      <c r="N16" s="129"/>
      <c r="O16" s="130"/>
      <c r="P16" s="131"/>
      <c r="Q16" s="131"/>
      <c r="R16" s="59">
        <f>IFERROR(LOOKUP(O15,Administrador!$H$9:$H$11,Administrador!$I$9:$I$11),0)</f>
        <v>2</v>
      </c>
      <c r="S16" s="59" t="str">
        <f>IF(R16=0,1,"")</f>
        <v/>
      </c>
      <c r="T16" s="125" t="s">
        <v>34</v>
      </c>
      <c r="U16" s="125"/>
      <c r="V16" s="125"/>
    </row>
    <row r="17" spans="2:22" ht="24" customHeight="1">
      <c r="B17" s="107"/>
      <c r="C17" s="107"/>
      <c r="E17" s="132" t="s">
        <v>35</v>
      </c>
      <c r="F17" s="132"/>
      <c r="G17" s="133"/>
      <c r="H17" s="122">
        <v>45176</v>
      </c>
      <c r="I17" s="147"/>
      <c r="J17" s="148"/>
      <c r="K17" s="119" t="s">
        <v>36</v>
      </c>
      <c r="L17" s="120"/>
      <c r="M17" s="120"/>
      <c r="N17" s="121"/>
      <c r="O17" s="122">
        <v>45684</v>
      </c>
      <c r="P17" s="123"/>
      <c r="Q17" s="123"/>
      <c r="S17" s="59"/>
      <c r="T17" s="125"/>
      <c r="U17" s="125"/>
      <c r="V17" s="125"/>
    </row>
    <row r="18" spans="2:22" ht="24" customHeight="1">
      <c r="B18" s="107" t="s">
        <v>17</v>
      </c>
      <c r="C18" s="107"/>
      <c r="E18" s="132"/>
      <c r="F18" s="132"/>
      <c r="G18" s="133"/>
      <c r="H18" s="149"/>
      <c r="I18" s="147"/>
      <c r="J18" s="148"/>
      <c r="K18" s="119"/>
      <c r="L18" s="120"/>
      <c r="M18" s="120"/>
      <c r="N18" s="121"/>
      <c r="O18" s="122"/>
      <c r="P18" s="123"/>
      <c r="Q18" s="123"/>
      <c r="R18" s="59">
        <f>IFERROR(LOOKUP(O17,Administrador!$H$9:$H$11,Administrador!$I$9:$I$11),0)</f>
        <v>2</v>
      </c>
      <c r="S18" s="59" t="str">
        <f>IF(R18=0,1,"")</f>
        <v/>
      </c>
      <c r="T18" s="125"/>
      <c r="U18" s="125"/>
      <c r="V18" s="125"/>
    </row>
    <row r="19" spans="2:22" ht="24" customHeight="1">
      <c r="B19" s="107"/>
      <c r="C19" s="107"/>
      <c r="E19" s="141" t="s">
        <v>37</v>
      </c>
      <c r="F19" s="141"/>
      <c r="G19" s="142"/>
      <c r="H19" s="130">
        <v>45428</v>
      </c>
      <c r="I19" s="137"/>
      <c r="J19" s="145"/>
      <c r="K19" s="127" t="s">
        <v>31</v>
      </c>
      <c r="L19" s="128"/>
      <c r="M19" s="128"/>
      <c r="N19" s="129"/>
      <c r="O19" s="130">
        <v>45688</v>
      </c>
      <c r="P19" s="131"/>
      <c r="Q19" s="131"/>
      <c r="S19" s="59"/>
      <c r="T19" s="125"/>
      <c r="U19" s="125"/>
      <c r="V19" s="125"/>
    </row>
    <row r="20" spans="2:22" ht="24" customHeight="1">
      <c r="B20" s="107" t="s">
        <v>18</v>
      </c>
      <c r="C20" s="107"/>
      <c r="E20" s="141"/>
      <c r="F20" s="141"/>
      <c r="G20" s="142"/>
      <c r="H20" s="146"/>
      <c r="I20" s="137"/>
      <c r="J20" s="145"/>
      <c r="K20" s="127"/>
      <c r="L20" s="128"/>
      <c r="M20" s="128"/>
      <c r="N20" s="129"/>
      <c r="O20" s="130"/>
      <c r="P20" s="131"/>
      <c r="Q20" s="131"/>
      <c r="R20" s="59">
        <f>IFERROR(LOOKUP(O19,Administrador!$H$9:$H$11,Administrador!$I$9:$I$11),0)</f>
        <v>2</v>
      </c>
      <c r="S20" s="59" t="str">
        <f>IF(R20=0,1,"")</f>
        <v/>
      </c>
      <c r="T20" s="125"/>
      <c r="U20" s="125"/>
      <c r="V20" s="125"/>
    </row>
    <row r="21" spans="2:22" ht="24" customHeight="1">
      <c r="B21" s="107"/>
      <c r="C21" s="107"/>
      <c r="T21" s="125"/>
      <c r="U21" s="125"/>
      <c r="V21" s="125"/>
    </row>
    <row r="22" spans="2:22" ht="37.5" customHeight="1">
      <c r="B22" s="107" t="s">
        <v>19</v>
      </c>
      <c r="C22" s="107"/>
      <c r="E22" s="124" t="s">
        <v>38</v>
      </c>
      <c r="F22" s="124"/>
      <c r="G22" s="124"/>
      <c r="H22" s="124"/>
      <c r="I22" s="124"/>
      <c r="J22" s="124"/>
      <c r="K22" s="124"/>
      <c r="L22" s="124"/>
      <c r="M22" s="124"/>
      <c r="N22" s="124"/>
      <c r="O22" s="124"/>
      <c r="P22" s="124"/>
      <c r="Q22" s="124"/>
      <c r="T22" s="125"/>
      <c r="U22" s="125"/>
      <c r="V22" s="125"/>
    </row>
    <row r="23" spans="2:22" ht="15.75" customHeight="1">
      <c r="E23" s="124"/>
      <c r="F23" s="124"/>
      <c r="G23" s="124"/>
      <c r="H23" s="124"/>
      <c r="I23" s="124"/>
      <c r="J23" s="124"/>
      <c r="K23" s="124"/>
      <c r="L23" s="124"/>
      <c r="M23" s="124"/>
      <c r="N23" s="124"/>
      <c r="O23" s="124"/>
      <c r="P23" s="124"/>
      <c r="Q23" s="124"/>
      <c r="T23" s="125"/>
      <c r="U23" s="125"/>
      <c r="V23" s="125"/>
    </row>
    <row r="24" spans="2:22" ht="13.5" customHeight="1">
      <c r="E24" s="126" t="s">
        <v>39</v>
      </c>
      <c r="F24" s="126"/>
      <c r="G24" s="126"/>
      <c r="H24" s="126"/>
      <c r="I24" s="126"/>
      <c r="J24" s="126"/>
      <c r="K24" s="126"/>
      <c r="L24" s="126"/>
      <c r="M24" s="126"/>
      <c r="N24" s="126"/>
      <c r="O24" s="126"/>
      <c r="P24" s="126"/>
      <c r="Q24" s="126"/>
      <c r="T24" s="125"/>
      <c r="U24" s="125"/>
      <c r="V24" s="125"/>
    </row>
    <row r="25" spans="2:22" ht="13.5" customHeight="1">
      <c r="E25" s="126"/>
      <c r="F25" s="126"/>
      <c r="G25" s="126"/>
      <c r="H25" s="126"/>
      <c r="I25" s="126"/>
      <c r="J25" s="126"/>
      <c r="K25" s="126"/>
      <c r="L25" s="126"/>
      <c r="M25" s="126"/>
      <c r="N25" s="126"/>
      <c r="O25" s="126"/>
      <c r="P25" s="126"/>
      <c r="Q25" s="126"/>
      <c r="T25" s="125"/>
      <c r="U25" s="125"/>
      <c r="V25" s="125"/>
    </row>
    <row r="26" spans="2:22" ht="13.5" customHeight="1">
      <c r="E26" s="126"/>
      <c r="F26" s="126"/>
      <c r="G26" s="126"/>
      <c r="H26" s="126"/>
      <c r="I26" s="126"/>
      <c r="J26" s="126"/>
      <c r="K26" s="126"/>
      <c r="L26" s="126"/>
      <c r="M26" s="126"/>
      <c r="N26" s="126"/>
      <c r="O26" s="126"/>
      <c r="P26" s="126"/>
      <c r="Q26" s="126"/>
      <c r="T26" s="125"/>
      <c r="U26" s="125"/>
      <c r="V26" s="125"/>
    </row>
    <row r="27" spans="2:22" ht="13.5" customHeight="1">
      <c r="E27" s="126"/>
      <c r="F27" s="126"/>
      <c r="G27" s="126"/>
      <c r="H27" s="126"/>
      <c r="I27" s="126"/>
      <c r="J27" s="126"/>
      <c r="K27" s="126"/>
      <c r="L27" s="126"/>
      <c r="M27" s="126"/>
      <c r="N27" s="126"/>
      <c r="O27" s="126"/>
      <c r="P27" s="126"/>
      <c r="Q27" s="126"/>
      <c r="T27" s="125"/>
      <c r="U27" s="125"/>
      <c r="V27" s="125"/>
    </row>
    <row r="28" spans="2:22" ht="13.5" customHeight="1">
      <c r="E28" s="126"/>
      <c r="F28" s="126"/>
      <c r="G28" s="126"/>
      <c r="H28" s="126"/>
      <c r="I28" s="126"/>
      <c r="J28" s="126"/>
      <c r="K28" s="126"/>
      <c r="L28" s="126"/>
      <c r="M28" s="126"/>
      <c r="N28" s="126"/>
      <c r="O28" s="126"/>
      <c r="P28" s="126"/>
      <c r="Q28" s="126"/>
      <c r="T28" s="125"/>
      <c r="U28" s="125"/>
      <c r="V28" s="125"/>
    </row>
    <row r="29" spans="2:22" ht="13.5" customHeight="1">
      <c r="E29" s="126"/>
      <c r="F29" s="126"/>
      <c r="G29" s="126"/>
      <c r="H29" s="126"/>
      <c r="I29" s="126"/>
      <c r="J29" s="126"/>
      <c r="K29" s="126"/>
      <c r="L29" s="126"/>
      <c r="M29" s="126"/>
      <c r="N29" s="126"/>
      <c r="O29" s="126"/>
      <c r="P29" s="126"/>
      <c r="Q29" s="126"/>
      <c r="T29" s="125"/>
      <c r="U29" s="125"/>
      <c r="V29" s="125"/>
    </row>
    <row r="30" spans="2:22" ht="13.5" customHeight="1">
      <c r="E30" s="126"/>
      <c r="F30" s="126"/>
      <c r="G30" s="126"/>
      <c r="H30" s="126"/>
      <c r="I30" s="126"/>
      <c r="J30" s="126"/>
      <c r="K30" s="126"/>
      <c r="L30" s="126"/>
      <c r="M30" s="126"/>
      <c r="N30" s="126"/>
      <c r="O30" s="126"/>
      <c r="P30" s="126"/>
      <c r="Q30" s="126"/>
      <c r="T30" s="125"/>
      <c r="U30" s="125"/>
      <c r="V30" s="125"/>
    </row>
    <row r="31" spans="2:22" ht="13.5" customHeight="1">
      <c r="E31" s="126"/>
      <c r="F31" s="126"/>
      <c r="G31" s="126"/>
      <c r="H31" s="126"/>
      <c r="I31" s="126"/>
      <c r="J31" s="126"/>
      <c r="K31" s="126"/>
      <c r="L31" s="126"/>
      <c r="M31" s="126"/>
      <c r="N31" s="126"/>
      <c r="O31" s="126"/>
      <c r="P31" s="126"/>
      <c r="Q31" s="126"/>
      <c r="T31" s="125"/>
      <c r="U31" s="125"/>
      <c r="V31" s="125"/>
    </row>
    <row r="32" spans="2:22" ht="13.5" customHeight="1">
      <c r="E32" s="126"/>
      <c r="F32" s="126"/>
      <c r="G32" s="126"/>
      <c r="H32" s="126"/>
      <c r="I32" s="126"/>
      <c r="J32" s="126"/>
      <c r="K32" s="126"/>
      <c r="L32" s="126"/>
      <c r="M32" s="126"/>
      <c r="N32" s="126"/>
      <c r="O32" s="126"/>
      <c r="P32" s="126"/>
      <c r="Q32" s="126"/>
      <c r="T32" s="125"/>
      <c r="U32" s="125"/>
      <c r="V32" s="125"/>
    </row>
    <row r="33" spans="5:22" ht="13.5" customHeight="1">
      <c r="E33" s="126"/>
      <c r="F33" s="126"/>
      <c r="G33" s="126"/>
      <c r="H33" s="126"/>
      <c r="I33" s="126"/>
      <c r="J33" s="126"/>
      <c r="K33" s="126"/>
      <c r="L33" s="126"/>
      <c r="M33" s="126"/>
      <c r="N33" s="126"/>
      <c r="O33" s="126"/>
      <c r="P33" s="126"/>
      <c r="Q33" s="126"/>
      <c r="T33" s="125"/>
      <c r="U33" s="125"/>
      <c r="V33" s="125"/>
    </row>
    <row r="34" spans="5:22">
      <c r="T34" s="57"/>
    </row>
    <row r="37" spans="5:22" ht="30" customHeight="1"/>
  </sheetData>
  <sheetProtection algorithmName="SHA-512" hashValue="BNXmhnpKgkyDutWckLxxE6vJrnqWSKdaaJ2/Mww1A4fqcDZ6M7NKF2xt25kMXwR7Qv/uX7VTkNWL+ekAom4dvQ==" saltValue="KASI1j8BX+3xn88IDC91uA==" spinCount="100000" sheet="1" objects="1" scenarios="1"/>
  <mergeCells count="49">
    <mergeCell ref="B22:C22"/>
    <mergeCell ref="B18:C18"/>
    <mergeCell ref="E11:G12"/>
    <mergeCell ref="H15:J16"/>
    <mergeCell ref="B13:C13"/>
    <mergeCell ref="H11:J12"/>
    <mergeCell ref="B21:C21"/>
    <mergeCell ref="H17:J18"/>
    <mergeCell ref="B20:C20"/>
    <mergeCell ref="H13:J14"/>
    <mergeCell ref="E19:G20"/>
    <mergeCell ref="H19:J20"/>
    <mergeCell ref="E13:G14"/>
    <mergeCell ref="B15:C15"/>
    <mergeCell ref="B17:C17"/>
    <mergeCell ref="B19:C19"/>
    <mergeCell ref="E2:V3"/>
    <mergeCell ref="B16:C16"/>
    <mergeCell ref="B6:C6"/>
    <mergeCell ref="B8:C8"/>
    <mergeCell ref="B10:C10"/>
    <mergeCell ref="B12:C12"/>
    <mergeCell ref="B14:C14"/>
    <mergeCell ref="E8:G9"/>
    <mergeCell ref="T12:V13"/>
    <mergeCell ref="E5:Q6"/>
    <mergeCell ref="B11:C11"/>
    <mergeCell ref="E15:G16"/>
    <mergeCell ref="T5:V11"/>
    <mergeCell ref="T14:V14"/>
    <mergeCell ref="H8:J9"/>
    <mergeCell ref="B7:C7"/>
    <mergeCell ref="B9:C9"/>
    <mergeCell ref="K8:N9"/>
    <mergeCell ref="O8:Q9"/>
    <mergeCell ref="O11:Q12"/>
    <mergeCell ref="K11:N12"/>
    <mergeCell ref="K17:N18"/>
    <mergeCell ref="O13:Q14"/>
    <mergeCell ref="E22:Q23"/>
    <mergeCell ref="T16:V33"/>
    <mergeCell ref="E24:Q33"/>
    <mergeCell ref="K19:N20"/>
    <mergeCell ref="O15:Q16"/>
    <mergeCell ref="K15:N16"/>
    <mergeCell ref="O17:Q18"/>
    <mergeCell ref="O19:Q20"/>
    <mergeCell ref="K13:N14"/>
    <mergeCell ref="E17:G18"/>
  </mergeCells>
  <dataValidations xWindow="1228" yWindow="570" count="4">
    <dataValidation type="date" allowBlank="1" showInputMessage="1" showErrorMessage="1" promptTitle="Visualización en eKOGUI" prompt="Diligenciar la fecha de consulta en eKOGUI de la información a ingresar en esta hoja, formato (DD/MM/AAAA)" sqref="O7:Q7" xr:uid="{3830DA10-0922-4DA4-B831-05E5B00DF1C9}">
      <formula1>44927</formula1>
      <formula2>401769</formula2>
    </dataValidation>
    <dataValidation type="date" allowBlank="1" showInputMessage="1" showErrorMessage="1" sqref="O21:Q21 H21:J21" xr:uid="{5AB7D277-D0C4-43C0-9FBA-E2BB85BA13AC}">
      <formula1>42005</formula1>
      <formula2>45748</formula2>
    </dataValidation>
    <dataValidation type="date" allowBlank="1" showInputMessage="1" showErrorMessage="1" sqref="H11:J20" xr:uid="{1A3011CA-7699-4249-AF77-D2E23B059CEF}">
      <formula1>42005</formula1>
      <formula2>45838</formula2>
    </dataValidation>
    <dataValidation type="date" allowBlank="1" showInputMessage="1" showErrorMessage="1" sqref="O11:Q20" xr:uid="{0F52CA36-BDBB-4C70-8A36-6856B045CAF4}">
      <formula1>45292</formula1>
      <formula2>45838</formula2>
    </dataValidation>
  </dataValidations>
  <hyperlinks>
    <hyperlink ref="B10:C10" location="Abogados!A1" display="Abogados" xr:uid="{3E0F4865-FCEE-4CFE-92D5-47A1773F6ACA}"/>
    <hyperlink ref="B12:C12" location="'Registro Casos'!A1" display="Registro Casos" xr:uid="{F67CEB99-C48A-4691-BE4A-92931B31234F}"/>
    <hyperlink ref="B8:C8" location="Usuarios!A1" display="Usuarios" xr:uid="{C40E743C-88E2-46BB-9256-6E1F31F3C125}"/>
    <hyperlink ref="B16:C16" location="Arbitramentos!A1" display="Arbitramentos" xr:uid="{5E47A480-1756-468E-96F2-D0F060290172}"/>
    <hyperlink ref="B14:C14" location="Judiciales!A1" display="Judiciales" xr:uid="{E6DDB0B5-C4EF-49C1-82E7-0B8645625584}"/>
    <hyperlink ref="B6:C6" location="Portada!A1" display="Portada" xr:uid="{C4BAC674-8A41-47EE-92E9-0136E98C95C0}"/>
    <hyperlink ref="B22:C22" location="Resumen!A1" display="Resumen (Certificación a presentar)" xr:uid="{6E58815D-7549-4A71-90DF-A3226696D734}"/>
    <hyperlink ref="B20:C20" location="Pagos!A1" display="Pagos" xr:uid="{E2EE343D-D825-48AE-9646-E21428550601}"/>
    <hyperlink ref="B18:C18" location="'Comité de conciliación'!A1" display="Comité de Conciliación" xr:uid="{EF001809-CCE6-4E22-A1D6-D600FC6FBACD}"/>
    <hyperlink ref="T12:V13" r:id="rId1" display="Acceder a la guía" xr:uid="{37A36E14-98F8-4587-8C1F-460CE70FBAFC}"/>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V33"/>
  <sheetViews>
    <sheetView showGridLines="0" showRowColHeaders="0" topLeftCell="D1" zoomScale="80" zoomScaleNormal="80" workbookViewId="0">
      <selection activeCell="I23" sqref="I23:J24"/>
    </sheetView>
  </sheetViews>
  <sheetFormatPr baseColWidth="10" defaultColWidth="11.42578125" defaultRowHeight="20.25"/>
  <cols>
    <col min="1" max="1" width="0" style="6" hidden="1" customWidth="1"/>
    <col min="2" max="2" width="17.7109375" style="55" customWidth="1"/>
    <col min="3" max="3" width="19.85546875" style="55" customWidth="1"/>
    <col min="4" max="6" width="9.140625" style="6" customWidth="1"/>
    <col min="7" max="8" width="12.140625" style="6" customWidth="1"/>
    <col min="9" max="9" width="9.140625" style="6" customWidth="1"/>
    <col min="10" max="11" width="12.140625" style="6" customWidth="1"/>
    <col min="12" max="12" width="9.140625" style="6" customWidth="1"/>
    <col min="13" max="13" width="12.140625" style="6" customWidth="1"/>
    <col min="14" max="14" width="15" style="6" customWidth="1"/>
    <col min="15" max="15" width="9.140625" style="6" customWidth="1"/>
    <col min="16" max="17" width="12.140625" style="6" customWidth="1"/>
    <col min="18" max="18" width="9.140625" style="57" customWidth="1"/>
    <col min="19" max="20" width="9.140625" style="6" customWidth="1"/>
    <col min="21" max="21" width="14.42578125" style="6" customWidth="1"/>
    <col min="22" max="22" width="3.7109375" style="6" customWidth="1"/>
    <col min="23" max="27" width="9.140625" style="6" customWidth="1"/>
    <col min="28" max="16384" width="11.42578125" style="6"/>
  </cols>
  <sheetData>
    <row r="2" spans="2:22">
      <c r="E2" s="138" t="s">
        <v>9</v>
      </c>
      <c r="F2" s="138"/>
      <c r="G2" s="138"/>
      <c r="H2" s="138"/>
      <c r="I2" s="138"/>
      <c r="J2" s="138"/>
      <c r="K2" s="138"/>
      <c r="L2" s="138"/>
      <c r="M2" s="138"/>
      <c r="N2" s="138"/>
      <c r="O2" s="138"/>
      <c r="P2" s="138"/>
      <c r="Q2" s="138"/>
      <c r="R2" s="138"/>
      <c r="S2" s="138"/>
      <c r="T2" s="138"/>
      <c r="U2" s="138"/>
      <c r="V2" s="138"/>
    </row>
    <row r="3" spans="2:22" ht="21" thickBot="1">
      <c r="E3" s="139"/>
      <c r="F3" s="139"/>
      <c r="G3" s="139"/>
      <c r="H3" s="139"/>
      <c r="I3" s="139"/>
      <c r="J3" s="139"/>
      <c r="K3" s="139"/>
      <c r="L3" s="139"/>
      <c r="M3" s="139"/>
      <c r="N3" s="139"/>
      <c r="O3" s="139"/>
      <c r="P3" s="139"/>
      <c r="Q3" s="139"/>
      <c r="R3" s="139"/>
      <c r="S3" s="139"/>
      <c r="T3" s="139"/>
      <c r="U3" s="139"/>
      <c r="V3" s="139"/>
    </row>
    <row r="5" spans="2:22" ht="15.75" customHeight="1">
      <c r="E5" s="152" t="s">
        <v>40</v>
      </c>
      <c r="F5" s="152"/>
      <c r="G5" s="152"/>
      <c r="H5" s="152"/>
      <c r="I5" s="152"/>
      <c r="J5" s="152"/>
      <c r="K5" s="152"/>
      <c r="L5" s="152"/>
      <c r="M5" s="152"/>
      <c r="N5" s="152"/>
      <c r="O5" s="152"/>
      <c r="P5" s="152"/>
      <c r="Q5" s="152"/>
      <c r="R5" s="73"/>
      <c r="S5" s="143" t="s">
        <v>41</v>
      </c>
      <c r="T5" s="143"/>
      <c r="U5" s="143"/>
      <c r="V5" s="45"/>
    </row>
    <row r="6" spans="2:22">
      <c r="B6" s="107" t="s">
        <v>3</v>
      </c>
      <c r="C6" s="107"/>
      <c r="E6" s="152"/>
      <c r="F6" s="152"/>
      <c r="G6" s="152"/>
      <c r="H6" s="152"/>
      <c r="I6" s="152"/>
      <c r="J6" s="152"/>
      <c r="K6" s="152"/>
      <c r="L6" s="152"/>
      <c r="M6" s="152"/>
      <c r="N6" s="152"/>
      <c r="O6" s="152"/>
      <c r="P6" s="152"/>
      <c r="Q6" s="152"/>
      <c r="R6" s="73"/>
      <c r="S6" s="143"/>
      <c r="T6" s="143"/>
      <c r="U6" s="143"/>
      <c r="V6" s="45"/>
    </row>
    <row r="7" spans="2:22">
      <c r="B7" s="107"/>
      <c r="C7" s="107"/>
      <c r="P7" s="7"/>
      <c r="Q7" s="8"/>
      <c r="R7" s="73"/>
      <c r="S7" s="143"/>
      <c r="T7" s="143"/>
      <c r="U7" s="143"/>
      <c r="V7" s="45"/>
    </row>
    <row r="8" spans="2:22">
      <c r="B8" s="107" t="s">
        <v>7</v>
      </c>
      <c r="C8" s="107"/>
      <c r="H8" s="9"/>
      <c r="I8" s="9"/>
      <c r="J8" s="9"/>
      <c r="K8" s="9"/>
      <c r="L8" s="9"/>
      <c r="M8" s="9"/>
      <c r="S8" s="143"/>
      <c r="T8" s="143"/>
      <c r="U8" s="143"/>
      <c r="V8" s="45"/>
    </row>
    <row r="9" spans="2:22" ht="20.25" customHeight="1">
      <c r="B9" s="107"/>
      <c r="C9" s="107"/>
      <c r="G9" s="153">
        <v>2</v>
      </c>
      <c r="H9" s="153"/>
      <c r="J9" s="153">
        <v>2</v>
      </c>
      <c r="K9" s="153"/>
      <c r="M9" s="153">
        <v>0</v>
      </c>
      <c r="N9" s="153"/>
      <c r="P9" s="153">
        <v>0</v>
      </c>
      <c r="Q9" s="153"/>
      <c r="S9" s="143"/>
      <c r="T9" s="143"/>
      <c r="U9" s="143"/>
      <c r="V9" s="45"/>
    </row>
    <row r="10" spans="2:22" ht="20.25" customHeight="1">
      <c r="B10" s="107" t="s">
        <v>9</v>
      </c>
      <c r="C10" s="107"/>
      <c r="G10" s="153"/>
      <c r="H10" s="153"/>
      <c r="J10" s="153"/>
      <c r="K10" s="153"/>
      <c r="M10" s="153"/>
      <c r="N10" s="153"/>
      <c r="P10" s="153"/>
      <c r="Q10" s="153"/>
      <c r="S10" s="143"/>
      <c r="T10" s="143"/>
      <c r="U10" s="143"/>
      <c r="V10" s="45"/>
    </row>
    <row r="11" spans="2:22" ht="20.25" customHeight="1">
      <c r="B11" s="107"/>
      <c r="C11" s="107"/>
      <c r="G11" s="153"/>
      <c r="H11" s="153"/>
      <c r="J11" s="153"/>
      <c r="K11" s="153"/>
      <c r="M11" s="153"/>
      <c r="N11" s="153"/>
      <c r="P11" s="153"/>
      <c r="Q11" s="153"/>
      <c r="S11" s="143"/>
      <c r="T11" s="143"/>
      <c r="U11" s="143"/>
      <c r="V11" s="45"/>
    </row>
    <row r="12" spans="2:22" ht="20.25" customHeight="1">
      <c r="B12" s="107" t="s">
        <v>10</v>
      </c>
      <c r="C12" s="107"/>
      <c r="G12" s="162" t="s">
        <v>42</v>
      </c>
      <c r="H12" s="162"/>
      <c r="J12" s="162" t="s">
        <v>43</v>
      </c>
      <c r="K12" s="162"/>
      <c r="M12" s="162" t="s">
        <v>44</v>
      </c>
      <c r="N12" s="162"/>
      <c r="P12" s="162" t="s">
        <v>45</v>
      </c>
      <c r="Q12" s="162"/>
      <c r="S12" s="118" t="s">
        <v>21</v>
      </c>
      <c r="T12" s="118"/>
      <c r="U12" s="118"/>
      <c r="V12" s="118"/>
    </row>
    <row r="13" spans="2:22" ht="20.25" customHeight="1">
      <c r="B13" s="107"/>
      <c r="C13" s="107"/>
      <c r="G13" s="162"/>
      <c r="H13" s="162"/>
      <c r="J13" s="162"/>
      <c r="K13" s="162"/>
      <c r="M13" s="162"/>
      <c r="N13" s="162"/>
      <c r="P13" s="162"/>
      <c r="Q13" s="162"/>
      <c r="S13" s="118"/>
      <c r="T13" s="118"/>
      <c r="U13" s="118"/>
      <c r="V13" s="118"/>
    </row>
    <row r="14" spans="2:22" ht="20.25" customHeight="1">
      <c r="B14" s="107" t="s">
        <v>12</v>
      </c>
      <c r="C14" s="107"/>
      <c r="G14" s="162"/>
      <c r="H14" s="162"/>
      <c r="J14" s="162"/>
      <c r="K14" s="162"/>
      <c r="M14" s="162"/>
      <c r="N14" s="162"/>
      <c r="P14" s="162"/>
      <c r="Q14" s="162"/>
      <c r="S14" s="161"/>
      <c r="T14" s="161"/>
      <c r="U14" s="161"/>
      <c r="V14" s="161"/>
    </row>
    <row r="15" spans="2:22">
      <c r="B15" s="107"/>
      <c r="C15" s="107"/>
      <c r="E15" s="89"/>
      <c r="F15" s="89"/>
      <c r="G15" s="89"/>
      <c r="H15" s="57">
        <f>+J9*25%</f>
        <v>0.5</v>
      </c>
      <c r="I15" s="57">
        <f>+INT(IF(J9&lt;10,J9,IF(H15&lt;10,10,H15)))</f>
        <v>2</v>
      </c>
      <c r="J15" s="89"/>
      <c r="K15" s="89"/>
      <c r="L15" s="89"/>
      <c r="M15" s="89"/>
      <c r="N15" s="89"/>
      <c r="O15" s="89"/>
      <c r="P15" s="89"/>
      <c r="Q15" s="89"/>
    </row>
    <row r="16" spans="2:22" ht="25.5" customHeight="1">
      <c r="B16" s="107" t="s">
        <v>16</v>
      </c>
      <c r="C16" s="107"/>
      <c r="E16" s="89"/>
      <c r="F16" s="89"/>
      <c r="G16" s="89"/>
      <c r="H16" s="89"/>
      <c r="I16" s="89"/>
      <c r="J16" s="89"/>
      <c r="K16" s="89"/>
      <c r="L16" s="89"/>
      <c r="M16" s="89"/>
      <c r="N16" s="89"/>
      <c r="O16" s="89"/>
      <c r="P16" s="89"/>
      <c r="Q16" s="89"/>
      <c r="S16" s="125" t="s">
        <v>46</v>
      </c>
      <c r="T16" s="125"/>
      <c r="U16" s="125"/>
      <c r="V16" s="125"/>
    </row>
    <row r="17" spans="2:22" ht="25.5" customHeight="1">
      <c r="B17" s="107"/>
      <c r="C17" s="107"/>
      <c r="E17" s="154" t="str">
        <f>"Seleccione una muestra de "&amp;I15&amp;" abogados activos y complete los siguientes datos:"</f>
        <v>Seleccione una muestra de 2 abogados activos y complete los siguientes datos:</v>
      </c>
      <c r="F17" s="154"/>
      <c r="G17" s="154"/>
      <c r="H17" s="154"/>
      <c r="I17" s="154"/>
      <c r="J17" s="154"/>
      <c r="K17" s="90"/>
      <c r="L17" s="154" t="s">
        <v>47</v>
      </c>
      <c r="M17" s="154"/>
      <c r="N17" s="154"/>
      <c r="O17" s="154"/>
      <c r="P17" s="154"/>
      <c r="Q17" s="154"/>
      <c r="S17" s="125"/>
      <c r="T17" s="125"/>
      <c r="U17" s="125"/>
      <c r="V17" s="125"/>
    </row>
    <row r="18" spans="2:22" ht="36" customHeight="1">
      <c r="B18" s="107" t="s">
        <v>17</v>
      </c>
      <c r="C18" s="107"/>
      <c r="E18" s="154"/>
      <c r="F18" s="154"/>
      <c r="G18" s="154"/>
      <c r="H18" s="154"/>
      <c r="I18" s="154"/>
      <c r="J18" s="154"/>
      <c r="K18" s="90"/>
      <c r="L18" s="154"/>
      <c r="M18" s="154"/>
      <c r="N18" s="154"/>
      <c r="O18" s="154"/>
      <c r="P18" s="154"/>
      <c r="Q18" s="154"/>
      <c r="S18" s="125"/>
      <c r="T18" s="125"/>
      <c r="U18" s="125"/>
      <c r="V18" s="125"/>
    </row>
    <row r="19" spans="2:22" ht="25.5" customHeight="1">
      <c r="B19" s="107"/>
      <c r="C19" s="107"/>
      <c r="E19" s="155" t="str">
        <f>"De la muestra de "&amp;I15&amp;", cuantos tienen el nombre correcto"</f>
        <v>De la muestra de 2, cuantos tienen el nombre correcto</v>
      </c>
      <c r="F19" s="155"/>
      <c r="G19" s="155"/>
      <c r="H19" s="155"/>
      <c r="I19" s="157">
        <v>2</v>
      </c>
      <c r="J19" s="158"/>
      <c r="K19" s="90"/>
      <c r="L19" s="155" t="s">
        <v>48</v>
      </c>
      <c r="M19" s="155"/>
      <c r="N19" s="155"/>
      <c r="O19" s="155"/>
      <c r="P19" s="157">
        <v>2</v>
      </c>
      <c r="Q19" s="158"/>
      <c r="S19" s="125"/>
      <c r="T19" s="125"/>
      <c r="U19" s="125"/>
      <c r="V19" s="125"/>
    </row>
    <row r="20" spans="2:22" ht="20.25" customHeight="1">
      <c r="B20" s="107" t="s">
        <v>18</v>
      </c>
      <c r="C20" s="107"/>
      <c r="E20" s="155"/>
      <c r="F20" s="155"/>
      <c r="G20" s="155"/>
      <c r="H20" s="155"/>
      <c r="I20" s="157"/>
      <c r="J20" s="158"/>
      <c r="K20" s="90"/>
      <c r="L20" s="155"/>
      <c r="M20" s="155"/>
      <c r="N20" s="155"/>
      <c r="O20" s="155"/>
      <c r="P20" s="157"/>
      <c r="Q20" s="158"/>
      <c r="R20" s="104">
        <f>+P19*1</f>
        <v>2</v>
      </c>
      <c r="S20" s="125"/>
      <c r="T20" s="125"/>
      <c r="U20" s="125"/>
      <c r="V20" s="125"/>
    </row>
    <row r="21" spans="2:22" ht="26.25" customHeight="1">
      <c r="B21" s="107"/>
      <c r="C21" s="107"/>
      <c r="E21" s="156" t="str">
        <f>"De la muestra de "&amp;I15&amp;", cuantos tienen el correo electrónico correcto"</f>
        <v>De la muestra de 2, cuantos tienen el correo electrónico correcto</v>
      </c>
      <c r="F21" s="156"/>
      <c r="G21" s="156"/>
      <c r="H21" s="156"/>
      <c r="I21" s="159">
        <v>2</v>
      </c>
      <c r="J21" s="160"/>
      <c r="K21" s="90"/>
      <c r="L21" s="156" t="s">
        <v>49</v>
      </c>
      <c r="M21" s="156"/>
      <c r="N21" s="156"/>
      <c r="O21" s="156"/>
      <c r="P21" s="159">
        <v>2</v>
      </c>
      <c r="Q21" s="160"/>
      <c r="R21" s="74"/>
      <c r="S21" s="125"/>
      <c r="T21" s="125"/>
      <c r="U21" s="125"/>
      <c r="V21" s="125"/>
    </row>
    <row r="22" spans="2:22" ht="42" customHeight="1">
      <c r="B22" s="107" t="s">
        <v>19</v>
      </c>
      <c r="C22" s="107"/>
      <c r="E22" s="156"/>
      <c r="F22" s="156"/>
      <c r="G22" s="156"/>
      <c r="H22" s="156"/>
      <c r="I22" s="159"/>
      <c r="J22" s="160"/>
      <c r="K22" s="90"/>
      <c r="L22" s="156"/>
      <c r="M22" s="156"/>
      <c r="N22" s="156"/>
      <c r="O22" s="156"/>
      <c r="P22" s="159"/>
      <c r="Q22" s="160"/>
      <c r="R22" s="104">
        <f>+P21*1</f>
        <v>2</v>
      </c>
      <c r="S22" s="125"/>
      <c r="T22" s="125"/>
      <c r="U22" s="125"/>
      <c r="V22" s="125"/>
    </row>
    <row r="23" spans="2:22" ht="20.25" customHeight="1">
      <c r="E23" s="155" t="str">
        <f>"De la muestra de "&amp;I15&amp;", cuantos tienen tipo de vinculación de planta"</f>
        <v>De la muestra de 2, cuantos tienen tipo de vinculación de planta</v>
      </c>
      <c r="F23" s="155"/>
      <c r="G23" s="155"/>
      <c r="H23" s="155"/>
      <c r="I23" s="157">
        <v>0</v>
      </c>
      <c r="J23" s="158"/>
      <c r="K23" s="90"/>
      <c r="L23" s="155" t="s">
        <v>50</v>
      </c>
      <c r="M23" s="155"/>
      <c r="N23" s="155"/>
      <c r="O23" s="155"/>
      <c r="P23" s="157">
        <v>2</v>
      </c>
      <c r="Q23" s="158"/>
      <c r="R23" s="74"/>
      <c r="S23" s="125"/>
      <c r="T23" s="125"/>
      <c r="U23" s="125"/>
      <c r="V23" s="125"/>
    </row>
    <row r="24" spans="2:22" ht="20.25" customHeight="1">
      <c r="E24" s="155"/>
      <c r="F24" s="155"/>
      <c r="G24" s="155"/>
      <c r="H24" s="155"/>
      <c r="I24" s="157"/>
      <c r="J24" s="158"/>
      <c r="K24" s="90"/>
      <c r="L24" s="155"/>
      <c r="M24" s="155"/>
      <c r="N24" s="155"/>
      <c r="O24" s="155"/>
      <c r="P24" s="157"/>
      <c r="Q24" s="158"/>
      <c r="R24" s="104">
        <f>IFERROR(LOOKUP(O25,[1]Administrador!$L$9:$L$11,[1]Administrador!$M$9:$M$11),0)</f>
        <v>0</v>
      </c>
      <c r="S24" s="125"/>
      <c r="T24" s="125"/>
      <c r="U24" s="125"/>
      <c r="V24" s="125"/>
    </row>
    <row r="25" spans="2:22" ht="37.5" customHeight="1">
      <c r="L25" s="63"/>
      <c r="M25" s="63"/>
      <c r="N25" s="63"/>
      <c r="O25" s="63"/>
      <c r="P25" s="64"/>
      <c r="Q25" s="64"/>
      <c r="R25" s="74"/>
      <c r="S25" s="125"/>
      <c r="T25" s="125"/>
      <c r="U25" s="125"/>
      <c r="V25" s="125"/>
    </row>
    <row r="26" spans="2:22" ht="32.25" customHeight="1">
      <c r="E26" s="124" t="s">
        <v>38</v>
      </c>
      <c r="F26" s="124"/>
      <c r="G26" s="124"/>
      <c r="H26" s="124"/>
      <c r="I26" s="124"/>
      <c r="J26" s="124"/>
      <c r="K26" s="124"/>
      <c r="L26" s="124"/>
      <c r="M26" s="124"/>
      <c r="N26" s="124"/>
      <c r="O26" s="124"/>
      <c r="P26" s="124"/>
      <c r="Q26" s="124"/>
      <c r="S26" s="125"/>
      <c r="T26" s="125"/>
      <c r="U26" s="125"/>
      <c r="V26" s="125"/>
    </row>
    <row r="27" spans="2:22">
      <c r="E27" s="150" t="s">
        <v>656</v>
      </c>
      <c r="F27" s="151"/>
      <c r="G27" s="151"/>
      <c r="H27" s="151"/>
      <c r="I27" s="151"/>
      <c r="J27" s="151"/>
      <c r="K27" s="151"/>
      <c r="L27" s="151"/>
      <c r="M27" s="151"/>
      <c r="N27" s="151"/>
      <c r="O27" s="151"/>
      <c r="P27" s="151"/>
      <c r="Q27" s="151"/>
      <c r="S27" s="125"/>
      <c r="T27" s="125"/>
      <c r="U27" s="125"/>
      <c r="V27" s="125"/>
    </row>
    <row r="28" spans="2:22">
      <c r="E28" s="151"/>
      <c r="F28" s="151"/>
      <c r="G28" s="151"/>
      <c r="H28" s="151"/>
      <c r="I28" s="151"/>
      <c r="J28" s="151"/>
      <c r="K28" s="151"/>
      <c r="L28" s="151"/>
      <c r="M28" s="151"/>
      <c r="N28" s="151"/>
      <c r="O28" s="151"/>
      <c r="P28" s="151"/>
      <c r="Q28" s="151"/>
      <c r="S28" s="125"/>
      <c r="T28" s="125"/>
      <c r="U28" s="125"/>
      <c r="V28" s="125"/>
    </row>
    <row r="29" spans="2:22">
      <c r="E29" s="151"/>
      <c r="F29" s="151"/>
      <c r="G29" s="151"/>
      <c r="H29" s="151"/>
      <c r="I29" s="151"/>
      <c r="J29" s="151"/>
      <c r="K29" s="151"/>
      <c r="L29" s="151"/>
      <c r="M29" s="151"/>
      <c r="N29" s="151"/>
      <c r="O29" s="151"/>
      <c r="P29" s="151"/>
      <c r="Q29" s="151"/>
      <c r="S29" s="125"/>
      <c r="T29" s="125"/>
      <c r="U29" s="125"/>
      <c r="V29" s="125"/>
    </row>
    <row r="30" spans="2:22">
      <c r="E30" s="151"/>
      <c r="F30" s="151"/>
      <c r="G30" s="151"/>
      <c r="H30" s="151"/>
      <c r="I30" s="151"/>
      <c r="J30" s="151"/>
      <c r="K30" s="151"/>
      <c r="L30" s="151"/>
      <c r="M30" s="151"/>
      <c r="N30" s="151"/>
      <c r="O30" s="151"/>
      <c r="P30" s="151"/>
      <c r="Q30" s="151"/>
      <c r="S30" s="125"/>
      <c r="T30" s="125"/>
      <c r="U30" s="125"/>
      <c r="V30" s="125"/>
    </row>
    <row r="31" spans="2:22">
      <c r="E31" s="151"/>
      <c r="F31" s="151"/>
      <c r="G31" s="151"/>
      <c r="H31" s="151"/>
      <c r="I31" s="151"/>
      <c r="J31" s="151"/>
      <c r="K31" s="151"/>
      <c r="L31" s="151"/>
      <c r="M31" s="151"/>
      <c r="N31" s="151"/>
      <c r="O31" s="151"/>
      <c r="P31" s="151"/>
      <c r="Q31" s="151"/>
      <c r="S31" s="125"/>
      <c r="T31" s="125"/>
      <c r="U31" s="125"/>
      <c r="V31" s="125"/>
    </row>
    <row r="32" spans="2:22">
      <c r="E32" s="151"/>
      <c r="F32" s="151"/>
      <c r="G32" s="151"/>
      <c r="H32" s="151"/>
      <c r="I32" s="151"/>
      <c r="J32" s="151"/>
      <c r="K32" s="151"/>
      <c r="L32" s="151"/>
      <c r="M32" s="151"/>
      <c r="N32" s="151"/>
      <c r="O32" s="151"/>
      <c r="P32" s="151"/>
      <c r="Q32" s="151"/>
      <c r="S32" s="125"/>
      <c r="T32" s="125"/>
      <c r="U32" s="125"/>
      <c r="V32" s="125"/>
    </row>
    <row r="33" spans="5:22">
      <c r="E33" s="151"/>
      <c r="F33" s="151"/>
      <c r="G33" s="151"/>
      <c r="H33" s="151"/>
      <c r="I33" s="151"/>
      <c r="J33" s="151"/>
      <c r="K33" s="151"/>
      <c r="L33" s="151"/>
      <c r="M33" s="151"/>
      <c r="N33" s="151"/>
      <c r="O33" s="151"/>
      <c r="P33" s="151"/>
      <c r="Q33" s="151"/>
      <c r="S33" s="125"/>
      <c r="T33" s="125"/>
      <c r="U33" s="125"/>
      <c r="V33" s="125"/>
    </row>
  </sheetData>
  <sheetProtection algorithmName="SHA-512" hashValue="X9ptMgRSxABArVZSFnQdYyIgypVocbzONnC2RF8grVcS5QnYB4oIHfgIqHp1uHXk98HvpXI2J2Ao0mAqeLle2A==" saltValue="oRQJCiCrL+ts0Gi4w1jpgQ==" spinCount="100000" sheet="1" objects="1" scenarios="1"/>
  <mergeCells count="47">
    <mergeCell ref="E21:H22"/>
    <mergeCell ref="E23:H24"/>
    <mergeCell ref="B21:C21"/>
    <mergeCell ref="B22:C22"/>
    <mergeCell ref="B20:C20"/>
    <mergeCell ref="B6:C6"/>
    <mergeCell ref="B8:C8"/>
    <mergeCell ref="B10:C10"/>
    <mergeCell ref="B11:C11"/>
    <mergeCell ref="B7:C7"/>
    <mergeCell ref="B9:C9"/>
    <mergeCell ref="B16:C16"/>
    <mergeCell ref="B18:C18"/>
    <mergeCell ref="G12:H14"/>
    <mergeCell ref="E17:J18"/>
    <mergeCell ref="E19:H20"/>
    <mergeCell ref="B12:C12"/>
    <mergeCell ref="B14:C14"/>
    <mergeCell ref="B13:C13"/>
    <mergeCell ref="B15:C15"/>
    <mergeCell ref="B17:C17"/>
    <mergeCell ref="B19:C19"/>
    <mergeCell ref="E2:V3"/>
    <mergeCell ref="S14:V14"/>
    <mergeCell ref="S12:V13"/>
    <mergeCell ref="J9:K11"/>
    <mergeCell ref="J12:K14"/>
    <mergeCell ref="M9:N11"/>
    <mergeCell ref="M12:N14"/>
    <mergeCell ref="P9:Q11"/>
    <mergeCell ref="P12:Q14"/>
    <mergeCell ref="E26:Q26"/>
    <mergeCell ref="E27:Q33"/>
    <mergeCell ref="S16:V33"/>
    <mergeCell ref="E5:Q6"/>
    <mergeCell ref="G9:H11"/>
    <mergeCell ref="S5:U11"/>
    <mergeCell ref="L17:Q18"/>
    <mergeCell ref="L19:O20"/>
    <mergeCell ref="L21:O22"/>
    <mergeCell ref="L23:O24"/>
    <mergeCell ref="P19:Q20"/>
    <mergeCell ref="P21:Q22"/>
    <mergeCell ref="P23:Q24"/>
    <mergeCell ref="I21:J22"/>
    <mergeCell ref="I23:J24"/>
    <mergeCell ref="I19:J20"/>
  </mergeCells>
  <conditionalFormatting sqref="J9:K11">
    <cfRule type="expression" dxfId="22" priority="4">
      <formula>$G$9&lt;$J$9</formula>
    </cfRule>
  </conditionalFormatting>
  <conditionalFormatting sqref="M9:N11">
    <cfRule type="expression" dxfId="21" priority="2">
      <formula>$M$9&gt;$G$9</formula>
    </cfRule>
  </conditionalFormatting>
  <conditionalFormatting sqref="P9:Q11">
    <cfRule type="expression" dxfId="20" priority="1">
      <formula>$P$9&gt;$J$9</formula>
    </cfRule>
  </conditionalFormatting>
  <dataValidations xWindow="919" yWindow="302" count="11">
    <dataValidation type="date" allowBlank="1" showInputMessage="1" showErrorMessage="1" promptTitle="Generación del reporte" prompt="Diligenciar la fecha de consulta en el sistema eKOGUI de la información a ingresar en esta hoja.  Formato (DD/MM/AAAA)" sqref="Q7:R7" xr:uid="{55C56DB1-BF26-4942-B25E-00140FDB23CE}">
      <formula1>44927</formula1>
      <formula2>47484</formula2>
    </dataValidation>
    <dataValidation type="whole" operator="lessThanOrEqual" allowBlank="1" showInputMessage="1" showErrorMessage="1" sqref="I19:J20" xr:uid="{60C52E78-71E1-40FB-AF4C-AC4212C46B40}">
      <formula1>I15</formula1>
    </dataValidation>
    <dataValidation type="whole" operator="lessThanOrEqual" allowBlank="1" showInputMessage="1" showErrorMessage="1" sqref="I21:J22" xr:uid="{E954493D-BF30-4E85-8BFD-BC845B5505BF}">
      <formula1>I15</formula1>
    </dataValidation>
    <dataValidation type="whole" operator="lessThanOrEqual" allowBlank="1" showInputMessage="1" showErrorMessage="1" sqref="I23:J24" xr:uid="{EBD6F7C2-DE68-4AB6-B8E1-02B7A7C04E88}">
      <formula1>I15</formula1>
    </dataValidation>
    <dataValidation type="whole" operator="lessThanOrEqual" allowBlank="1" showInputMessage="1" showErrorMessage="1" sqref="P19:Q20" xr:uid="{C211E6DC-30D2-4D6E-A88A-95BA861F6508}">
      <formula1>J9</formula1>
    </dataValidation>
    <dataValidation type="whole" operator="lessThanOrEqual" allowBlank="1" showInputMessage="1" showErrorMessage="1" sqref="P21:Q22" xr:uid="{963A4774-8230-4492-B709-FCEA3566BA42}">
      <formula1>J9</formula1>
    </dataValidation>
    <dataValidation type="whole" operator="lessThanOrEqual" allowBlank="1" showInputMessage="1" showErrorMessage="1" sqref="P23:Q24" xr:uid="{7C427F16-BCB5-4C58-B5E2-E701D4859D29}">
      <formula1>J9</formula1>
    </dataValidation>
    <dataValidation operator="lessThanOrEqual" allowBlank="1" showInputMessage="1" showErrorMessage="1" promptTitle="Casilla con fondo rojo" prompt="Explique en el campo de observaciones, por qué existen más abogados inactivos en comparación con la cantidad de abogados activos en ekOGUI." sqref="P9:Q11" xr:uid="{6CF7730A-47B8-4BAB-93D8-9BCE38E94FB8}"/>
    <dataValidation operator="greaterThanOrEqual" allowBlank="1" showInputMessage="1" showErrorMessage="1" sqref="G9:H11" xr:uid="{AC4D5280-2A86-4E14-9BE8-362B2BC3EF3A}"/>
    <dataValidation operator="lessThanOrEqual" allowBlank="1" showInputMessage="1" showErrorMessage="1" promptTitle="Casilla con fondo rojo" prompt="Explique en el campo de observaciones, por qué existen más abogados retirados en comparación con la cantidad de abogados litigando reportados por la Oficina Asesora Jurídica." sqref="M9:N11" xr:uid="{FE007D97-E7A3-4907-9B97-F93DC26E1BE1}"/>
    <dataValidation operator="lessThanOrEqual" allowBlank="1" showInputMessage="1" showErrorMessage="1" promptTitle="Casilla con fondo rojo" prompt="Explique en el campo de observaciones, por qué existen más abogados activos en ekOGUI en comparación con la cantidad de abogados reportados según la Oficina Asesora Jurídica." sqref="J9:K11" xr:uid="{E7EDD2F1-15C5-4472-B6DC-44833FA17792}"/>
  </dataValidations>
  <hyperlinks>
    <hyperlink ref="S12:U13" r:id="rId1" display="Acceder al manual" xr:uid="{7EB9EE1F-E05D-45F0-B9BE-AD9DC52757ED}"/>
    <hyperlink ref="B10:C10" location="Abogados!A1" display="Abogados" xr:uid="{A6181256-5023-4AE7-9A36-230832F5F1A3}"/>
    <hyperlink ref="B12:C12" location="'Registro Casos'!A1" display="Registro Casos" xr:uid="{0908D741-691E-4E4B-A5FF-35525481BDCE}"/>
    <hyperlink ref="B8:C8" location="Usuarios!A1" display="Usuarios" xr:uid="{B38D8EFF-F39A-475F-986D-5B1F86A521F2}"/>
    <hyperlink ref="B16:C16" location="Arbitramentos!A1" display="Arbitramentos" xr:uid="{3CAF078E-B48D-48F8-B845-5C8312C8A149}"/>
    <hyperlink ref="B14:C14" location="Judiciales!A1" display="Judiciales" xr:uid="{2A1B7CF6-ADAD-4494-8A62-49FA1BC52EFA}"/>
    <hyperlink ref="B6:C6" location="Portada!A1" display="Portada" xr:uid="{DA774077-27D5-412D-AF12-AED0A9C1BC62}"/>
    <hyperlink ref="B22:C22" location="Resumen!A1" display="Resumen (Certificación a presentar)" xr:uid="{26403EF9-9B41-4737-917F-89A471EDE3A9}"/>
    <hyperlink ref="B20:C20" location="Pagos!A1" display="Pagos" xr:uid="{D56E0F0B-D5C5-4423-BB15-FBDEEFCBD587}"/>
    <hyperlink ref="B18:C18" location="'Comité de conciliación'!A1" display="Comité de Conciliación" xr:uid="{0ED45FAD-7EED-4656-AE54-F198FF5D777A}"/>
    <hyperlink ref="S12:V13" r:id="rId2" display="Acceder a la guía" xr:uid="{2A3359AB-5BF7-42CA-95E6-3F91EB35BE99}"/>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F833B-4282-4951-8AF7-7A9C202F25B4}">
  <dimension ref="B2:V29"/>
  <sheetViews>
    <sheetView showGridLines="0" showRowColHeaders="0" topLeftCell="D1" zoomScale="80" zoomScaleNormal="80" workbookViewId="0">
      <selection activeCell="E23" sqref="E23:R26"/>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14.140625" style="6" customWidth="1"/>
    <col min="10" max="14" width="9.140625" style="6" customWidth="1"/>
    <col min="15" max="15" width="15.7109375" style="6" customWidth="1"/>
    <col min="16" max="16" width="23.28515625" style="6" customWidth="1"/>
    <col min="17" max="18" width="9.140625" style="6" customWidth="1"/>
    <col min="19" max="19" width="6.5703125" style="6" customWidth="1"/>
    <col min="20" max="21" width="9.140625" style="6" customWidth="1"/>
    <col min="22" max="22" width="16.140625" style="6" customWidth="1"/>
    <col min="23" max="38" width="9.140625" style="6" customWidth="1"/>
    <col min="39" max="16384" width="11.42578125" style="6"/>
  </cols>
  <sheetData>
    <row r="2" spans="2:22" ht="29.25" customHeight="1">
      <c r="E2" s="138" t="s">
        <v>51</v>
      </c>
      <c r="F2" s="138"/>
      <c r="G2" s="138"/>
      <c r="H2" s="138"/>
      <c r="I2" s="138"/>
      <c r="J2" s="138"/>
      <c r="K2" s="138"/>
      <c r="L2" s="138"/>
      <c r="M2" s="138"/>
      <c r="N2" s="138"/>
      <c r="O2" s="138"/>
      <c r="P2" s="138"/>
      <c r="Q2" s="138"/>
      <c r="R2" s="138"/>
      <c r="S2" s="138"/>
      <c r="T2" s="138"/>
      <c r="U2" s="138"/>
      <c r="V2" s="138"/>
    </row>
    <row r="3" spans="2:22" ht="20.25" customHeight="1" thickBot="1">
      <c r="E3" s="139"/>
      <c r="F3" s="139"/>
      <c r="G3" s="139"/>
      <c r="H3" s="139"/>
      <c r="I3" s="139"/>
      <c r="J3" s="139"/>
      <c r="K3" s="139"/>
      <c r="L3" s="139"/>
      <c r="M3" s="139"/>
      <c r="N3" s="139"/>
      <c r="O3" s="139"/>
      <c r="P3" s="139"/>
      <c r="Q3" s="139"/>
      <c r="R3" s="139"/>
      <c r="S3" s="139"/>
      <c r="T3" s="139"/>
      <c r="U3" s="139"/>
      <c r="V3" s="139"/>
    </row>
    <row r="4" spans="2:22" ht="6" customHeight="1">
      <c r="E4" s="138"/>
      <c r="F4" s="138"/>
      <c r="G4" s="138"/>
      <c r="H4" s="138"/>
      <c r="I4" s="138"/>
      <c r="J4" s="138"/>
      <c r="K4" s="138"/>
      <c r="L4" s="138"/>
      <c r="M4" s="138"/>
      <c r="N4" s="138"/>
      <c r="O4" s="138"/>
      <c r="P4" s="138"/>
      <c r="Q4" s="138"/>
      <c r="R4" s="138"/>
      <c r="S4" s="138"/>
      <c r="T4" s="138"/>
      <c r="U4" s="138"/>
      <c r="V4" s="138"/>
    </row>
    <row r="6" spans="2:22" ht="14.25" customHeight="1">
      <c r="B6" s="107" t="s">
        <v>3</v>
      </c>
      <c r="C6" s="107"/>
      <c r="E6" s="152" t="s">
        <v>52</v>
      </c>
      <c r="F6" s="152"/>
      <c r="G6" s="152"/>
      <c r="H6" s="152"/>
      <c r="I6" s="152"/>
      <c r="J6" s="152"/>
      <c r="K6" s="152"/>
      <c r="L6" s="152"/>
      <c r="M6" s="152"/>
      <c r="N6" s="152"/>
      <c r="O6" s="152"/>
      <c r="P6" s="152"/>
      <c r="Q6" s="152"/>
      <c r="R6" s="152"/>
      <c r="T6" s="143" t="s">
        <v>53</v>
      </c>
      <c r="U6" s="143"/>
      <c r="V6" s="143"/>
    </row>
    <row r="7" spans="2:22">
      <c r="B7" s="107"/>
      <c r="C7" s="107"/>
      <c r="E7" s="152"/>
      <c r="F7" s="152"/>
      <c r="G7" s="152"/>
      <c r="H7" s="152"/>
      <c r="I7" s="152"/>
      <c r="J7" s="152"/>
      <c r="K7" s="152"/>
      <c r="L7" s="152"/>
      <c r="M7" s="152"/>
      <c r="N7" s="152"/>
      <c r="O7" s="152"/>
      <c r="P7" s="152"/>
      <c r="Q7" s="152"/>
      <c r="R7" s="152"/>
      <c r="T7" s="143"/>
      <c r="U7" s="143"/>
      <c r="V7" s="143"/>
    </row>
    <row r="8" spans="2:22" ht="14.65" customHeight="1">
      <c r="B8" s="107" t="s">
        <v>7</v>
      </c>
      <c r="C8" s="107"/>
      <c r="P8" s="16"/>
      <c r="Q8" s="16"/>
      <c r="R8" s="16"/>
      <c r="T8" s="143"/>
      <c r="U8" s="143"/>
      <c r="V8" s="143"/>
    </row>
    <row r="9" spans="2:22" ht="19.5" customHeight="1">
      <c r="B9" s="107"/>
      <c r="C9" s="107"/>
      <c r="T9" s="143"/>
      <c r="U9" s="143"/>
      <c r="V9" s="143"/>
    </row>
    <row r="10" spans="2:22" ht="26.25" customHeight="1">
      <c r="B10" s="107" t="s">
        <v>9</v>
      </c>
      <c r="C10" s="107"/>
      <c r="G10" s="167" t="str">
        <f>"Cuántos autos admisorios de procesos judiciales fueron notificados por el buzón notificaciones judiciales a la Entidad durante el semestre "&amp;Portada!I6</f>
        <v>Cuántos autos admisorios de procesos judiciales fueron notificados por el buzón notificaciones judiciales a la Entidad durante el semestre I - 2025</v>
      </c>
      <c r="H10" s="167"/>
      <c r="I10" s="167"/>
      <c r="J10" s="167"/>
      <c r="K10" s="167"/>
      <c r="L10" s="167"/>
      <c r="M10" s="167"/>
      <c r="N10" s="167"/>
      <c r="O10" s="168"/>
      <c r="P10" s="166">
        <v>1</v>
      </c>
      <c r="T10" s="143"/>
      <c r="U10" s="143"/>
      <c r="V10" s="143"/>
    </row>
    <row r="11" spans="2:22" ht="26.25" customHeight="1">
      <c r="B11" s="107"/>
      <c r="C11" s="107"/>
      <c r="G11" s="167"/>
      <c r="H11" s="167"/>
      <c r="I11" s="167"/>
      <c r="J11" s="167"/>
      <c r="K11" s="167"/>
      <c r="L11" s="167"/>
      <c r="M11" s="167"/>
      <c r="N11" s="167"/>
      <c r="O11" s="168"/>
      <c r="P11" s="166"/>
      <c r="T11" s="143"/>
      <c r="U11" s="143"/>
      <c r="V11" s="143"/>
    </row>
    <row r="12" spans="2:22" ht="28.5" customHeight="1">
      <c r="B12" s="107" t="s">
        <v>10</v>
      </c>
      <c r="C12" s="107"/>
      <c r="G12" s="44"/>
      <c r="H12" s="44"/>
      <c r="I12" s="44"/>
      <c r="J12" s="44"/>
      <c r="K12" s="44"/>
      <c r="L12" s="44"/>
      <c r="M12" s="44"/>
      <c r="N12" s="44"/>
      <c r="O12" s="44"/>
      <c r="P12" s="75"/>
      <c r="T12" s="143"/>
      <c r="U12" s="143"/>
      <c r="V12" s="143"/>
    </row>
    <row r="13" spans="2:22" ht="37.5" customHeight="1">
      <c r="B13" s="107"/>
      <c r="C13" s="107"/>
      <c r="G13" s="163" t="s">
        <v>54</v>
      </c>
      <c r="H13" s="163"/>
      <c r="I13" s="163"/>
      <c r="J13" s="163"/>
      <c r="K13" s="163"/>
      <c r="L13" s="163"/>
      <c r="M13" s="163"/>
      <c r="N13" s="163"/>
      <c r="O13" s="164"/>
      <c r="P13" s="166">
        <v>1</v>
      </c>
      <c r="T13" s="143"/>
      <c r="U13" s="143"/>
      <c r="V13" s="143"/>
    </row>
    <row r="14" spans="2:22" ht="30" customHeight="1">
      <c r="B14" s="107" t="s">
        <v>12</v>
      </c>
      <c r="C14" s="107"/>
      <c r="G14" s="163"/>
      <c r="H14" s="163"/>
      <c r="I14" s="163"/>
      <c r="J14" s="163"/>
      <c r="K14" s="163"/>
      <c r="L14" s="163"/>
      <c r="M14" s="163"/>
      <c r="N14" s="163"/>
      <c r="O14" s="164"/>
      <c r="P14" s="166"/>
      <c r="T14" s="118" t="s">
        <v>21</v>
      </c>
      <c r="U14" s="118"/>
      <c r="V14" s="118"/>
    </row>
    <row r="15" spans="2:22" ht="42" customHeight="1">
      <c r="B15" s="107"/>
      <c r="C15" s="107"/>
      <c r="P15" s="75"/>
      <c r="T15" s="118"/>
      <c r="U15" s="118"/>
      <c r="V15" s="118"/>
    </row>
    <row r="16" spans="2:22" ht="35.25" customHeight="1">
      <c r="B16" s="107" t="s">
        <v>16</v>
      </c>
      <c r="C16" s="107"/>
      <c r="G16" s="167" t="s">
        <v>55</v>
      </c>
      <c r="H16" s="167"/>
      <c r="I16" s="167"/>
      <c r="J16" s="167"/>
      <c r="K16" s="167"/>
      <c r="L16" s="167"/>
      <c r="M16" s="167"/>
      <c r="N16" s="167"/>
      <c r="O16" s="168"/>
      <c r="P16" s="166">
        <v>1</v>
      </c>
      <c r="T16" s="17"/>
      <c r="U16" s="17"/>
      <c r="V16" s="17"/>
    </row>
    <row r="17" spans="2:22" ht="30.75" customHeight="1">
      <c r="B17" s="107"/>
      <c r="C17" s="107"/>
      <c r="G17" s="167"/>
      <c r="H17" s="167"/>
      <c r="I17" s="167"/>
      <c r="J17" s="167"/>
      <c r="K17" s="167"/>
      <c r="L17" s="167"/>
      <c r="M17" s="167"/>
      <c r="N17" s="167"/>
      <c r="O17" s="168"/>
      <c r="P17" s="166"/>
    </row>
    <row r="18" spans="2:22" ht="54" customHeight="1">
      <c r="B18" s="107" t="s">
        <v>17</v>
      </c>
      <c r="C18" s="107"/>
      <c r="G18" s="44"/>
      <c r="H18" s="44"/>
      <c r="I18" s="44"/>
      <c r="J18" s="44"/>
      <c r="K18" s="44"/>
      <c r="L18" s="44"/>
      <c r="M18" s="44"/>
      <c r="N18" s="44"/>
      <c r="O18" s="44"/>
      <c r="P18" s="75"/>
      <c r="S18" s="18"/>
      <c r="T18" s="125" t="s">
        <v>56</v>
      </c>
      <c r="U18" s="125"/>
      <c r="V18" s="125"/>
    </row>
    <row r="19" spans="2:22" ht="26.45" customHeight="1">
      <c r="B19" s="107"/>
      <c r="C19" s="107"/>
      <c r="G19" s="163" t="s">
        <v>57</v>
      </c>
      <c r="H19" s="163"/>
      <c r="I19" s="163"/>
      <c r="J19" s="163"/>
      <c r="K19" s="163"/>
      <c r="L19" s="163"/>
      <c r="M19" s="163"/>
      <c r="N19" s="163"/>
      <c r="O19" s="164"/>
      <c r="P19" s="165">
        <f>+P13-P16</f>
        <v>0</v>
      </c>
      <c r="T19" s="125"/>
      <c r="U19" s="125"/>
      <c r="V19" s="125"/>
    </row>
    <row r="20" spans="2:22" ht="27" customHeight="1">
      <c r="B20" s="107" t="s">
        <v>18</v>
      </c>
      <c r="C20" s="107"/>
      <c r="G20" s="163"/>
      <c r="H20" s="163"/>
      <c r="I20" s="163"/>
      <c r="J20" s="163"/>
      <c r="K20" s="163"/>
      <c r="L20" s="163"/>
      <c r="M20" s="163"/>
      <c r="N20" s="163"/>
      <c r="O20" s="164"/>
      <c r="P20" s="165"/>
      <c r="T20" s="125"/>
      <c r="U20" s="125"/>
      <c r="V20" s="125"/>
    </row>
    <row r="21" spans="2:22" ht="42" customHeight="1">
      <c r="B21" s="107"/>
      <c r="C21" s="107"/>
      <c r="T21" s="125"/>
      <c r="U21" s="125"/>
      <c r="V21" s="125"/>
    </row>
    <row r="22" spans="2:22" ht="42" customHeight="1">
      <c r="B22" s="107" t="s">
        <v>19</v>
      </c>
      <c r="C22" s="107"/>
      <c r="E22" s="124" t="s">
        <v>38</v>
      </c>
      <c r="F22" s="124"/>
      <c r="G22" s="124"/>
      <c r="H22" s="124"/>
      <c r="I22" s="124"/>
      <c r="J22" s="124"/>
      <c r="K22" s="124"/>
      <c r="L22" s="124"/>
      <c r="M22" s="124"/>
      <c r="N22" s="124"/>
      <c r="O22" s="124"/>
      <c r="P22" s="124"/>
      <c r="Q22" s="124"/>
      <c r="R22" s="124"/>
      <c r="T22" s="125"/>
      <c r="U22" s="125"/>
      <c r="V22" s="125"/>
    </row>
    <row r="23" spans="2:22" ht="28.5" customHeight="1">
      <c r="E23" s="150" t="s">
        <v>659</v>
      </c>
      <c r="F23" s="150"/>
      <c r="G23" s="150"/>
      <c r="H23" s="150"/>
      <c r="I23" s="150"/>
      <c r="J23" s="150"/>
      <c r="K23" s="150"/>
      <c r="L23" s="150"/>
      <c r="M23" s="150"/>
      <c r="N23" s="150"/>
      <c r="O23" s="150"/>
      <c r="P23" s="150"/>
      <c r="Q23" s="150"/>
      <c r="R23" s="150"/>
      <c r="T23" s="125"/>
      <c r="U23" s="125"/>
      <c r="V23" s="125"/>
    </row>
    <row r="24" spans="2:22" ht="28.5" customHeight="1">
      <c r="E24" s="150"/>
      <c r="F24" s="150"/>
      <c r="G24" s="150"/>
      <c r="H24" s="150"/>
      <c r="I24" s="150"/>
      <c r="J24" s="150"/>
      <c r="K24" s="150"/>
      <c r="L24" s="150"/>
      <c r="M24" s="150"/>
      <c r="N24" s="150"/>
      <c r="O24" s="150"/>
      <c r="P24" s="150"/>
      <c r="Q24" s="150"/>
      <c r="R24" s="150"/>
      <c r="T24" s="125"/>
      <c r="U24" s="125"/>
      <c r="V24" s="125"/>
    </row>
    <row r="25" spans="2:22" ht="28.5" customHeight="1">
      <c r="E25" s="150"/>
      <c r="F25" s="150"/>
      <c r="G25" s="150"/>
      <c r="H25" s="150"/>
      <c r="I25" s="150"/>
      <c r="J25" s="150"/>
      <c r="K25" s="150"/>
      <c r="L25" s="150"/>
      <c r="M25" s="150"/>
      <c r="N25" s="150"/>
      <c r="O25" s="150"/>
      <c r="P25" s="150"/>
      <c r="Q25" s="150"/>
      <c r="R25" s="150"/>
      <c r="T25" s="125"/>
      <c r="U25" s="125"/>
      <c r="V25" s="125"/>
    </row>
    <row r="26" spans="2:22" ht="22.5" customHeight="1">
      <c r="E26" s="150"/>
      <c r="F26" s="150"/>
      <c r="G26" s="150"/>
      <c r="H26" s="150"/>
      <c r="I26" s="150"/>
      <c r="J26" s="150"/>
      <c r="K26" s="150"/>
      <c r="L26" s="150"/>
      <c r="M26" s="150"/>
      <c r="N26" s="150"/>
      <c r="O26" s="150"/>
      <c r="P26" s="150"/>
      <c r="Q26" s="150"/>
      <c r="R26" s="150"/>
      <c r="T26" s="125"/>
      <c r="U26" s="125"/>
      <c r="V26" s="125"/>
    </row>
    <row r="27" spans="2:22" ht="28.5" hidden="1" customHeight="1">
      <c r="E27" s="88"/>
      <c r="F27" s="88"/>
      <c r="G27" s="88"/>
      <c r="H27" s="88"/>
      <c r="I27" s="88"/>
      <c r="J27" s="88"/>
      <c r="K27" s="88"/>
      <c r="L27" s="88"/>
      <c r="M27" s="88"/>
      <c r="N27" s="88"/>
      <c r="O27" s="88"/>
      <c r="P27" s="88"/>
      <c r="Q27" s="88"/>
      <c r="R27" s="88"/>
      <c r="T27" s="87"/>
      <c r="U27" s="87"/>
      <c r="V27" s="87"/>
    </row>
    <row r="28" spans="2:22" ht="28.5" customHeight="1"/>
    <row r="29" spans="2:22" ht="28.5" customHeight="1"/>
  </sheetData>
  <sheetProtection algorithmName="SHA-512" hashValue="a5TCU7+xjQnSAwzAmSvOECr67kL0gfw9SpfUkE8Xbe7kWwX9ngRCYhwtIaz3Kds8p4aT6RH2WCOPeSY+Awkayg==" saltValue="zuYQYnTT+O3OltSUn4hhzw==" spinCount="100000" sheet="1" objects="1" scenarios="1"/>
  <mergeCells count="33">
    <mergeCell ref="B21:C21"/>
    <mergeCell ref="B18:C18"/>
    <mergeCell ref="B19:C19"/>
    <mergeCell ref="B20:C20"/>
    <mergeCell ref="B16:C16"/>
    <mergeCell ref="B17:C17"/>
    <mergeCell ref="B6:C6"/>
    <mergeCell ref="B8:C8"/>
    <mergeCell ref="B10:C10"/>
    <mergeCell ref="G13:O14"/>
    <mergeCell ref="P13:P14"/>
    <mergeCell ref="E2:V3"/>
    <mergeCell ref="E4:V4"/>
    <mergeCell ref="T6:V13"/>
    <mergeCell ref="P10:P11"/>
    <mergeCell ref="E6:R7"/>
    <mergeCell ref="G10:O11"/>
    <mergeCell ref="E23:R26"/>
    <mergeCell ref="T18:V26"/>
    <mergeCell ref="E22:R22"/>
    <mergeCell ref="B7:C7"/>
    <mergeCell ref="B9:C9"/>
    <mergeCell ref="T14:V15"/>
    <mergeCell ref="B15:C15"/>
    <mergeCell ref="B11:C11"/>
    <mergeCell ref="B12:C12"/>
    <mergeCell ref="B13:C13"/>
    <mergeCell ref="B14:C14"/>
    <mergeCell ref="G19:O20"/>
    <mergeCell ref="P19:P20"/>
    <mergeCell ref="P16:P17"/>
    <mergeCell ref="G16:O17"/>
    <mergeCell ref="B22:C22"/>
  </mergeCells>
  <conditionalFormatting sqref="P19:P20">
    <cfRule type="cellIs" dxfId="19" priority="1" operator="between">
      <formula>1</formula>
      <formula>1000000</formula>
    </cfRule>
    <cfRule type="cellIs" priority="2" operator="between">
      <formula>1</formula>
      <formula>10000000</formula>
    </cfRule>
  </conditionalFormatting>
  <dataValidations count="3">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8" xr:uid="{215892AB-A28E-4F03-A874-B04078964313}">
      <formula1>#REF!</formula1>
    </dataValidation>
    <dataValidation type="whole" operator="greaterThanOrEqual" allowBlank="1" showInputMessage="1" showErrorMessage="1" sqref="P10:P11 P19:P20" xr:uid="{50EFCC27-B569-4586-BCAA-D9A5BB3EBBA0}">
      <formula1>0</formula1>
    </dataValidation>
    <dataValidation type="whole" operator="lessThanOrEqual" allowBlank="1" showInputMessage="1" showErrorMessage="1" sqref="P13:P14 P16:P17" xr:uid="{E52C0A26-F809-4366-B23F-DCAB1A6BF8D0}">
      <formula1>P10</formula1>
    </dataValidation>
  </dataValidations>
  <hyperlinks>
    <hyperlink ref="T14:V15" r:id="rId1" display="Acceder a la guía" xr:uid="{CE86BF8A-8D51-4939-9998-E885D6DBEAEC}"/>
    <hyperlink ref="B10:C10" location="Abogados!A1" display="Abogados" xr:uid="{2D7747F9-B8AD-45E9-9F83-DA8F83C7FADB}"/>
    <hyperlink ref="B12:C12" location="'Registro Casos'!A1" display="Registro Casos" xr:uid="{D1451377-E7F2-452C-8AD3-038BC9D80307}"/>
    <hyperlink ref="B8:C8" location="Usuarios!A1" display="Usuarios" xr:uid="{2086FB6D-FE62-45EC-8EFD-5F9DC6E01582}"/>
    <hyperlink ref="B16:C16" location="Arbitramentos!A1" display="Arbitramentos" xr:uid="{0A7DE7C7-27B7-44E6-9D37-BD8D3F0EC330}"/>
    <hyperlink ref="B14:C14" location="Judiciales!A1" display="Judiciales" xr:uid="{AE3FF8EF-83A5-42A3-A5CF-D3A1FB44FB21}"/>
    <hyperlink ref="B6:C6" location="Portada!A1" display="Portada" xr:uid="{F180C56C-72BF-404D-A3B7-1DA6B8505515}"/>
    <hyperlink ref="B22:C22" location="Resumen!A1" display="Resumen (Certificación a presentar)" xr:uid="{437176E8-4020-4C87-BFF3-3E40A966FD5E}"/>
    <hyperlink ref="B20:C20" location="Pagos!A1" display="Pagos" xr:uid="{04A36A5C-E1A1-4E59-BACA-3F03F0D14E04}"/>
    <hyperlink ref="B18:C18" location="'Comité de conciliación'!A1" display="Comité de Conciliación" xr:uid="{0BA01A00-9E5A-402C-B67B-56BAF52B74F6}"/>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pageSetUpPr autoPageBreaks="0"/>
  </sheetPr>
  <dimension ref="A3:Y51"/>
  <sheetViews>
    <sheetView showGridLines="0" showRowColHeaders="0" topLeftCell="B1" zoomScale="80" zoomScaleNormal="80" workbookViewId="0">
      <selection activeCell="N43" sqref="N43"/>
      <extLst>
        <ext xmlns:xlsdti="http://schemas.microsoft.com/office/spreadsheetml/2023/showDataTypeIcons" uri="{77bfe23e-c014-4d31-8a63-9c772dbf06b6}">
          <xlsdti:showDataTypeIcons visible="0"/>
        </ext>
      </extLst>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5.140625" style="6" customWidth="1"/>
    <col min="12" max="12" width="17.42578125" style="6" customWidth="1"/>
    <col min="13" max="18" width="9.140625" style="6" customWidth="1"/>
    <col min="19" max="19" width="17.42578125" style="6" customWidth="1"/>
    <col min="20" max="20" width="15.42578125" style="6" customWidth="1"/>
    <col min="21" max="21" width="17.85546875" style="6" customWidth="1"/>
    <col min="22" max="22" width="5.42578125" style="6" customWidth="1"/>
    <col min="23" max="24" width="9.140625" style="6" customWidth="1"/>
    <col min="25" max="25" width="15.28515625" style="6" customWidth="1"/>
    <col min="26" max="55" width="9.140625" style="6" customWidth="1"/>
    <col min="56" max="16384" width="11.42578125" style="6"/>
  </cols>
  <sheetData>
    <row r="3" spans="1:25" ht="15" customHeight="1">
      <c r="E3" s="138" t="s">
        <v>12</v>
      </c>
      <c r="F3" s="138"/>
      <c r="G3" s="138"/>
      <c r="H3" s="138"/>
      <c r="I3" s="138"/>
      <c r="J3" s="138"/>
      <c r="K3" s="138"/>
      <c r="L3" s="138"/>
      <c r="M3" s="138"/>
      <c r="N3" s="138"/>
      <c r="O3" s="138"/>
      <c r="P3" s="138"/>
      <c r="Q3" s="138"/>
      <c r="R3" s="138"/>
      <c r="S3" s="138"/>
      <c r="T3" s="138"/>
      <c r="U3" s="138"/>
      <c r="V3" s="138"/>
      <c r="W3" s="138"/>
      <c r="X3" s="138"/>
      <c r="Y3" s="138"/>
    </row>
    <row r="4" spans="1:25" ht="15.75" customHeight="1" thickBot="1">
      <c r="E4" s="139"/>
      <c r="F4" s="139"/>
      <c r="G4" s="139"/>
      <c r="H4" s="139"/>
      <c r="I4" s="139"/>
      <c r="J4" s="139"/>
      <c r="K4" s="139"/>
      <c r="L4" s="139"/>
      <c r="M4" s="139"/>
      <c r="N4" s="139"/>
      <c r="O4" s="139"/>
      <c r="P4" s="139"/>
      <c r="Q4" s="139"/>
      <c r="R4" s="139"/>
      <c r="S4" s="139"/>
      <c r="T4" s="139"/>
      <c r="U4" s="139"/>
      <c r="V4" s="139"/>
      <c r="W4" s="139"/>
      <c r="X4" s="139"/>
      <c r="Y4" s="139"/>
    </row>
    <row r="6" spans="1:25" ht="19.5" customHeight="1">
      <c r="A6" s="19"/>
      <c r="B6" s="107" t="s">
        <v>3</v>
      </c>
      <c r="C6" s="107"/>
      <c r="E6" s="152" t="s">
        <v>58</v>
      </c>
      <c r="F6" s="152"/>
      <c r="G6" s="152"/>
      <c r="H6" s="152"/>
      <c r="I6" s="152"/>
      <c r="J6" s="152"/>
      <c r="K6" s="152"/>
      <c r="L6" s="152"/>
      <c r="M6" s="152"/>
      <c r="N6" s="152"/>
      <c r="O6" s="152"/>
      <c r="P6" s="152"/>
      <c r="Q6" s="152"/>
      <c r="R6" s="152"/>
      <c r="S6" s="152"/>
      <c r="T6" s="152"/>
      <c r="U6" s="152"/>
      <c r="V6" s="16"/>
      <c r="W6" s="143" t="s">
        <v>59</v>
      </c>
      <c r="X6" s="143"/>
      <c r="Y6" s="143"/>
    </row>
    <row r="7" spans="1:25">
      <c r="B7" s="107"/>
      <c r="C7" s="107"/>
      <c r="E7" s="152"/>
      <c r="F7" s="152"/>
      <c r="G7" s="152"/>
      <c r="H7" s="152"/>
      <c r="I7" s="152"/>
      <c r="J7" s="152"/>
      <c r="K7" s="152"/>
      <c r="L7" s="152"/>
      <c r="M7" s="152"/>
      <c r="N7" s="152"/>
      <c r="O7" s="152"/>
      <c r="P7" s="152"/>
      <c r="Q7" s="152"/>
      <c r="R7" s="152"/>
      <c r="S7" s="152"/>
      <c r="T7" s="152"/>
      <c r="U7" s="152"/>
      <c r="V7" s="16"/>
      <c r="W7" s="143"/>
      <c r="X7" s="143"/>
      <c r="Y7" s="143"/>
    </row>
    <row r="8" spans="1:25">
      <c r="B8" s="107" t="s">
        <v>7</v>
      </c>
      <c r="C8" s="107"/>
      <c r="P8" s="7"/>
      <c r="Q8" s="20"/>
      <c r="R8" s="20"/>
      <c r="S8" s="21"/>
      <c r="T8" s="21"/>
      <c r="U8" s="21"/>
      <c r="V8" s="16"/>
      <c r="W8" s="143"/>
      <c r="X8" s="143"/>
      <c r="Y8" s="143"/>
    </row>
    <row r="9" spans="1:25">
      <c r="B9" s="107"/>
      <c r="C9" s="107"/>
      <c r="P9" s="7"/>
      <c r="Q9" s="20"/>
      <c r="R9" s="20"/>
      <c r="S9" s="20"/>
      <c r="T9" s="20"/>
      <c r="U9" s="20"/>
      <c r="V9" s="16"/>
      <c r="W9" s="143"/>
      <c r="X9" s="143"/>
      <c r="Y9" s="143"/>
    </row>
    <row r="10" spans="1:25" ht="20.25" customHeight="1">
      <c r="B10" s="107" t="s">
        <v>9</v>
      </c>
      <c r="C10" s="107"/>
      <c r="E10" s="134" t="str">
        <f>"Procesos activos al "&amp;Administrador!B5&amp;"DE "&amp;Administrador!B4</f>
        <v>Procesos activos al 30 DE JUNIO DE 2025</v>
      </c>
      <c r="F10" s="134"/>
      <c r="G10" s="134"/>
      <c r="H10" s="134"/>
      <c r="I10" s="134"/>
      <c r="J10" s="134"/>
      <c r="K10" s="134"/>
      <c r="L10" s="134" t="s">
        <v>60</v>
      </c>
      <c r="M10" s="70"/>
      <c r="N10" s="134" t="s">
        <v>61</v>
      </c>
      <c r="O10" s="134"/>
      <c r="P10" s="134"/>
      <c r="Q10" s="134"/>
      <c r="R10" s="134"/>
      <c r="S10" s="134"/>
      <c r="T10" s="134"/>
      <c r="U10" s="134" t="s">
        <v>60</v>
      </c>
      <c r="V10" s="16"/>
      <c r="W10" s="143"/>
      <c r="X10" s="143"/>
      <c r="Y10" s="143"/>
    </row>
    <row r="11" spans="1:25" ht="15" customHeight="1">
      <c r="B11" s="107"/>
      <c r="C11" s="107"/>
      <c r="E11" s="134"/>
      <c r="F11" s="134"/>
      <c r="G11" s="134"/>
      <c r="H11" s="134"/>
      <c r="I11" s="134"/>
      <c r="J11" s="134"/>
      <c r="K11" s="134"/>
      <c r="L11" s="134"/>
      <c r="M11" s="70"/>
      <c r="N11" s="134"/>
      <c r="O11" s="134"/>
      <c r="P11" s="134"/>
      <c r="Q11" s="134"/>
      <c r="R11" s="134"/>
      <c r="S11" s="134"/>
      <c r="T11" s="134"/>
      <c r="U11" s="134"/>
      <c r="V11" s="16"/>
      <c r="W11" s="143"/>
      <c r="X11" s="143"/>
      <c r="Y11" s="143"/>
    </row>
    <row r="12" spans="1:25" ht="19.5" customHeight="1">
      <c r="B12" s="107" t="s">
        <v>10</v>
      </c>
      <c r="C12" s="107"/>
      <c r="E12" s="175" t="s">
        <v>62</v>
      </c>
      <c r="F12" s="175"/>
      <c r="G12" s="175"/>
      <c r="H12" s="175"/>
      <c r="I12" s="175"/>
      <c r="J12" s="175"/>
      <c r="K12" s="190"/>
      <c r="L12" s="169">
        <v>40</v>
      </c>
      <c r="M12" s="68"/>
      <c r="N12" s="193" t="s">
        <v>63</v>
      </c>
      <c r="O12" s="193"/>
      <c r="P12" s="193"/>
      <c r="Q12" s="193"/>
      <c r="R12" s="193"/>
      <c r="S12" s="193"/>
      <c r="T12" s="194"/>
      <c r="U12" s="189">
        <v>0</v>
      </c>
      <c r="W12" s="143"/>
      <c r="X12" s="143"/>
      <c r="Y12" s="143"/>
    </row>
    <row r="13" spans="1:25" ht="19.5" customHeight="1">
      <c r="B13" s="107"/>
      <c r="C13" s="107"/>
      <c r="E13" s="175"/>
      <c r="F13" s="175"/>
      <c r="G13" s="175"/>
      <c r="H13" s="175"/>
      <c r="I13" s="175"/>
      <c r="J13" s="175"/>
      <c r="K13" s="190"/>
      <c r="L13" s="169"/>
      <c r="M13" s="68"/>
      <c r="N13" s="193"/>
      <c r="O13" s="193"/>
      <c r="P13" s="193"/>
      <c r="Q13" s="193"/>
      <c r="R13" s="193"/>
      <c r="S13" s="193"/>
      <c r="T13" s="194"/>
      <c r="U13" s="189"/>
      <c r="W13" s="143"/>
      <c r="X13" s="143"/>
      <c r="Y13" s="143"/>
    </row>
    <row r="14" spans="1:25" ht="19.5" customHeight="1">
      <c r="B14" s="107" t="s">
        <v>12</v>
      </c>
      <c r="C14" s="107"/>
      <c r="E14" s="191" t="s">
        <v>64</v>
      </c>
      <c r="F14" s="191"/>
      <c r="G14" s="191"/>
      <c r="H14" s="191"/>
      <c r="I14" s="191"/>
      <c r="J14" s="191"/>
      <c r="K14" s="192"/>
      <c r="L14" s="187">
        <v>40</v>
      </c>
      <c r="M14" s="186"/>
      <c r="N14" s="195" t="s">
        <v>65</v>
      </c>
      <c r="O14" s="195"/>
      <c r="P14" s="195"/>
      <c r="Q14" s="195"/>
      <c r="R14" s="195"/>
      <c r="S14" s="195"/>
      <c r="T14" s="196"/>
      <c r="U14" s="187">
        <v>0</v>
      </c>
      <c r="W14" s="118" t="s">
        <v>21</v>
      </c>
      <c r="X14" s="118"/>
      <c r="Y14" s="118"/>
    </row>
    <row r="15" spans="1:25" ht="19.5" customHeight="1">
      <c r="B15" s="107"/>
      <c r="C15" s="107"/>
      <c r="E15" s="191"/>
      <c r="F15" s="191"/>
      <c r="G15" s="191"/>
      <c r="H15" s="191"/>
      <c r="I15" s="191"/>
      <c r="J15" s="191"/>
      <c r="K15" s="192"/>
      <c r="L15" s="187"/>
      <c r="M15" s="186"/>
      <c r="N15" s="195"/>
      <c r="O15" s="195"/>
      <c r="P15" s="195"/>
      <c r="Q15" s="195"/>
      <c r="R15" s="195"/>
      <c r="S15" s="195"/>
      <c r="T15" s="196"/>
      <c r="U15" s="187"/>
      <c r="W15" s="118"/>
      <c r="X15" s="118"/>
      <c r="Y15" s="118"/>
    </row>
    <row r="16" spans="1:25" ht="19.5" customHeight="1">
      <c r="B16" s="107" t="s">
        <v>16</v>
      </c>
      <c r="C16" s="107"/>
      <c r="E16" s="175" t="s">
        <v>66</v>
      </c>
      <c r="F16" s="175"/>
      <c r="G16" s="175"/>
      <c r="H16" s="175"/>
      <c r="I16" s="175"/>
      <c r="J16" s="175"/>
      <c r="K16" s="190"/>
      <c r="L16" s="169">
        <v>0</v>
      </c>
      <c r="M16" s="68"/>
      <c r="N16" s="199" t="s">
        <v>67</v>
      </c>
      <c r="O16" s="199"/>
      <c r="P16" s="199"/>
      <c r="Q16" s="199"/>
      <c r="R16" s="199"/>
      <c r="S16" s="199"/>
      <c r="T16" s="200"/>
      <c r="U16" s="189">
        <v>0</v>
      </c>
      <c r="W16" s="17"/>
      <c r="X16" s="17"/>
      <c r="Y16" s="17"/>
    </row>
    <row r="17" spans="2:25" ht="19.5" customHeight="1">
      <c r="B17" s="107"/>
      <c r="C17" s="107"/>
      <c r="E17" s="175"/>
      <c r="F17" s="175"/>
      <c r="G17" s="175"/>
      <c r="H17" s="175"/>
      <c r="I17" s="175"/>
      <c r="J17" s="175"/>
      <c r="K17" s="190"/>
      <c r="L17" s="169"/>
      <c r="M17" s="68"/>
      <c r="N17" s="199"/>
      <c r="O17" s="199"/>
      <c r="P17" s="199"/>
      <c r="Q17" s="199"/>
      <c r="R17" s="199"/>
      <c r="S17" s="199"/>
      <c r="T17" s="200"/>
      <c r="U17" s="189"/>
    </row>
    <row r="18" spans="2:25" ht="18" customHeight="1">
      <c r="B18" s="107" t="s">
        <v>17</v>
      </c>
      <c r="C18" s="107"/>
      <c r="N18" s="22"/>
      <c r="O18" s="22"/>
      <c r="P18" s="22"/>
      <c r="Q18" s="22"/>
      <c r="R18" s="22"/>
      <c r="S18" s="22"/>
      <c r="T18" s="22"/>
      <c r="U18" s="23"/>
      <c r="W18" s="125" t="s">
        <v>68</v>
      </c>
      <c r="X18" s="125"/>
      <c r="Y18" s="125"/>
    </row>
    <row r="19" spans="2:25" ht="27.75" customHeight="1">
      <c r="B19" s="107"/>
      <c r="C19" s="107"/>
      <c r="E19" s="134" t="str">
        <f>+"Procesos terminados durante el "&amp;Administrador!B3&amp;" semestre de "&amp;Administrador!B4</f>
        <v>Procesos terminados durante el PRIMER semestre de 2025</v>
      </c>
      <c r="F19" s="134"/>
      <c r="G19" s="134"/>
      <c r="H19" s="134"/>
      <c r="I19" s="134"/>
      <c r="J19" s="134"/>
      <c r="K19" s="134"/>
      <c r="L19" s="134" t="s">
        <v>60</v>
      </c>
      <c r="M19" s="70"/>
      <c r="N19" s="134" t="s">
        <v>69</v>
      </c>
      <c r="O19" s="134"/>
      <c r="P19" s="134"/>
      <c r="Q19" s="134"/>
      <c r="R19" s="134"/>
      <c r="S19" s="134"/>
      <c r="T19" s="134"/>
      <c r="U19" s="134" t="s">
        <v>60</v>
      </c>
      <c r="W19" s="125"/>
      <c r="X19" s="125"/>
      <c r="Y19" s="125"/>
    </row>
    <row r="20" spans="2:25">
      <c r="B20" s="107" t="s">
        <v>18</v>
      </c>
      <c r="C20" s="107"/>
      <c r="E20" s="134"/>
      <c r="F20" s="134"/>
      <c r="G20" s="134"/>
      <c r="H20" s="134"/>
      <c r="I20" s="134"/>
      <c r="J20" s="134"/>
      <c r="K20" s="134"/>
      <c r="L20" s="134"/>
      <c r="M20" s="70"/>
      <c r="N20" s="134"/>
      <c r="O20" s="134"/>
      <c r="P20" s="134"/>
      <c r="Q20" s="134"/>
      <c r="R20" s="134"/>
      <c r="S20" s="134"/>
      <c r="T20" s="134"/>
      <c r="U20" s="134"/>
      <c r="W20" s="125"/>
      <c r="X20" s="125"/>
      <c r="Y20" s="125"/>
    </row>
    <row r="21" spans="2:25" ht="26.25" customHeight="1">
      <c r="B21" s="107"/>
      <c r="C21" s="107"/>
      <c r="E21" s="193" t="str">
        <f>"Cantidad de procesos terminados durante el "&amp;Administrador!B3&amp;" semestre de "&amp;Administrador!B4&amp;" según jurídica"</f>
        <v>Cantidad de procesos terminados durante el PRIMER semestre de 2025 según jurídica</v>
      </c>
      <c r="F21" s="193"/>
      <c r="G21" s="193"/>
      <c r="H21" s="193"/>
      <c r="I21" s="193"/>
      <c r="J21" s="193"/>
      <c r="K21" s="194"/>
      <c r="L21" s="169">
        <v>1</v>
      </c>
      <c r="M21" s="43"/>
      <c r="N21" s="193" t="str">
        <f>"Cantidad de procesos activos ekOGUI - Calidad demandado"</f>
        <v>Cantidad de procesos activos ekOGUI - Calidad demandado</v>
      </c>
      <c r="O21" s="193"/>
      <c r="P21" s="193"/>
      <c r="Q21" s="193"/>
      <c r="R21" s="193"/>
      <c r="S21" s="193"/>
      <c r="T21" s="194"/>
      <c r="U21" s="188">
        <v>20</v>
      </c>
      <c r="W21" s="125"/>
      <c r="X21" s="125"/>
      <c r="Y21" s="125"/>
    </row>
    <row r="22" spans="2:25" ht="37.5" customHeight="1">
      <c r="B22" s="107" t="s">
        <v>19</v>
      </c>
      <c r="C22" s="107"/>
      <c r="E22" s="193"/>
      <c r="F22" s="193"/>
      <c r="G22" s="193"/>
      <c r="H22" s="193"/>
      <c r="I22" s="193"/>
      <c r="J22" s="193"/>
      <c r="K22" s="194"/>
      <c r="L22" s="169"/>
      <c r="M22" s="185"/>
      <c r="N22" s="193"/>
      <c r="O22" s="193"/>
      <c r="P22" s="193"/>
      <c r="Q22" s="193"/>
      <c r="R22" s="193"/>
      <c r="S22" s="193"/>
      <c r="T22" s="194"/>
      <c r="U22" s="188"/>
      <c r="W22" s="125"/>
      <c r="X22" s="125"/>
      <c r="Y22" s="125"/>
    </row>
    <row r="23" spans="2:25" ht="26.25" customHeight="1">
      <c r="E23" s="191" t="str">
        <f>"Cantidad de procesos terminados en ekOGUI durante el "&amp;Administrador!B3&amp;" semestre de "&amp;Administrador!B4</f>
        <v>Cantidad de procesos terminados en ekOGUI durante el PRIMER semestre de 2025</v>
      </c>
      <c r="F23" s="191"/>
      <c r="G23" s="191"/>
      <c r="H23" s="191"/>
      <c r="I23" s="191"/>
      <c r="J23" s="191"/>
      <c r="K23" s="192"/>
      <c r="L23" s="187">
        <v>1</v>
      </c>
      <c r="M23" s="185"/>
      <c r="N23" s="195" t="str">
        <f>"Cantidad de procesos en ekOGUI - Calificación durante el semestre "&amp;Administrador!B2</f>
        <v>Cantidad de procesos en ekOGUI - Calificación durante el semestre I - 2025</v>
      </c>
      <c r="O23" s="195"/>
      <c r="P23" s="195"/>
      <c r="Q23" s="195"/>
      <c r="R23" s="195"/>
      <c r="S23" s="195"/>
      <c r="T23" s="196"/>
      <c r="U23" s="187">
        <v>3</v>
      </c>
      <c r="W23" s="125"/>
      <c r="X23" s="125"/>
      <c r="Y23" s="125"/>
    </row>
    <row r="24" spans="2:25" ht="21" customHeight="1">
      <c r="E24" s="191"/>
      <c r="F24" s="191"/>
      <c r="G24" s="191"/>
      <c r="H24" s="191"/>
      <c r="I24" s="191"/>
      <c r="J24" s="191"/>
      <c r="K24" s="192"/>
      <c r="L24" s="187"/>
      <c r="M24" s="43"/>
      <c r="N24" s="195"/>
      <c r="O24" s="195"/>
      <c r="P24" s="195"/>
      <c r="Q24" s="195"/>
      <c r="R24" s="195"/>
      <c r="S24" s="195"/>
      <c r="T24" s="196"/>
      <c r="U24" s="187"/>
      <c r="W24" s="125"/>
      <c r="X24" s="125"/>
      <c r="Y24" s="125"/>
    </row>
    <row r="25" spans="2:25" ht="18" customHeight="1">
      <c r="E25" s="16"/>
      <c r="F25" s="16"/>
      <c r="G25" s="16"/>
      <c r="H25" s="16"/>
      <c r="I25" s="16"/>
      <c r="J25" s="94"/>
      <c r="K25" s="54">
        <f>+L23*25%</f>
        <v>0.25</v>
      </c>
      <c r="L25" s="54">
        <f>+INT(IF(L23&lt;10,L23,IF(K25&lt;10,10,K25)))</f>
        <v>1</v>
      </c>
      <c r="M25" s="24"/>
      <c r="N25" s="193" t="str">
        <f>"Cantidad de procesos en ekOGUI - Calificación anterior al semestre "&amp;Administrador!B2</f>
        <v>Cantidad de procesos en ekOGUI - Calificación anterior al semestre I - 2025</v>
      </c>
      <c r="O25" s="193"/>
      <c r="P25" s="193"/>
      <c r="Q25" s="193"/>
      <c r="R25" s="193"/>
      <c r="S25" s="193"/>
      <c r="T25" s="194"/>
      <c r="U25" s="169">
        <v>16</v>
      </c>
      <c r="W25" s="125"/>
      <c r="X25" s="125"/>
      <c r="Y25" s="125"/>
    </row>
    <row r="26" spans="2:25" ht="26.25" customHeight="1">
      <c r="E26" s="134" t="str">
        <f>"Seleccione "&amp;L25&amp;" procesos terminados en el primer semestre de "&amp;Administrador!A8&amp;" y diligencie la siguiente tabla:"</f>
        <v>Seleccione 1 procesos terminados en el primer semestre de 2025 y diligencie la siguiente tabla:</v>
      </c>
      <c r="F26" s="134"/>
      <c r="G26" s="134"/>
      <c r="H26" s="134"/>
      <c r="I26" s="134"/>
      <c r="J26" s="134"/>
      <c r="K26" s="134"/>
      <c r="L26" s="134"/>
      <c r="M26" s="24"/>
      <c r="N26" s="193"/>
      <c r="O26" s="193"/>
      <c r="P26" s="193"/>
      <c r="Q26" s="193"/>
      <c r="R26" s="193"/>
      <c r="S26" s="193"/>
      <c r="T26" s="194"/>
      <c r="U26" s="169"/>
      <c r="W26" s="125"/>
      <c r="X26" s="125"/>
      <c r="Y26" s="125"/>
    </row>
    <row r="27" spans="2:25" ht="18" customHeight="1">
      <c r="E27" s="134"/>
      <c r="F27" s="134"/>
      <c r="G27" s="134"/>
      <c r="H27" s="134"/>
      <c r="I27" s="134"/>
      <c r="J27" s="134"/>
      <c r="K27" s="134"/>
      <c r="L27" s="134"/>
      <c r="N27" s="170" t="s">
        <v>70</v>
      </c>
      <c r="O27" s="170"/>
      <c r="P27" s="170"/>
      <c r="Q27" s="170"/>
      <c r="R27" s="170"/>
      <c r="S27" s="170"/>
      <c r="T27" s="171"/>
      <c r="U27" s="172">
        <v>1</v>
      </c>
      <c r="W27" s="125"/>
      <c r="X27" s="125"/>
      <c r="Y27" s="125"/>
    </row>
    <row r="28" spans="2:25" ht="18" customHeight="1">
      <c r="E28" s="134"/>
      <c r="F28" s="134"/>
      <c r="G28" s="134"/>
      <c r="H28" s="134"/>
      <c r="I28" s="134"/>
      <c r="J28" s="134"/>
      <c r="K28" s="134"/>
      <c r="L28" s="134"/>
      <c r="N28" s="170"/>
      <c r="O28" s="170"/>
      <c r="P28" s="170"/>
      <c r="Q28" s="170"/>
      <c r="R28" s="170"/>
      <c r="S28" s="170"/>
      <c r="T28" s="171"/>
      <c r="U28" s="172"/>
      <c r="W28" s="125"/>
      <c r="X28" s="125"/>
      <c r="Y28" s="125"/>
    </row>
    <row r="29" spans="2:25" ht="26.45" customHeight="1">
      <c r="E29" s="91"/>
      <c r="F29" s="91"/>
      <c r="G29" s="91"/>
      <c r="H29" s="91"/>
      <c r="I29" s="91"/>
      <c r="J29" s="91"/>
      <c r="K29" s="91"/>
      <c r="L29" s="91"/>
      <c r="M29" s="92"/>
      <c r="T29" s="203" t="str">
        <f>IF(U23+U25+U27&lt;&gt;U21,"Calificación inconsistente","")</f>
        <v/>
      </c>
      <c r="U29" s="203"/>
      <c r="W29" s="125"/>
      <c r="X29" s="125"/>
      <c r="Y29" s="125"/>
    </row>
    <row r="30" spans="2:25" ht="15" customHeight="1">
      <c r="E30" s="134" t="s">
        <v>71</v>
      </c>
      <c r="F30" s="134"/>
      <c r="G30" s="134"/>
      <c r="H30" s="134"/>
      <c r="I30" s="134"/>
      <c r="J30" s="134"/>
      <c r="K30" s="134"/>
      <c r="L30" s="134" t="s">
        <v>60</v>
      </c>
      <c r="M30" s="93"/>
      <c r="N30" s="134" t="s">
        <v>72</v>
      </c>
      <c r="O30" s="134"/>
      <c r="P30" s="134"/>
      <c r="Q30" s="134"/>
      <c r="R30" s="135"/>
      <c r="S30" s="135" t="s">
        <v>73</v>
      </c>
      <c r="T30" s="134" t="s">
        <v>74</v>
      </c>
      <c r="U30" s="202"/>
      <c r="W30" s="125"/>
      <c r="X30" s="125"/>
      <c r="Y30" s="125"/>
    </row>
    <row r="31" spans="2:25" ht="21.75" customHeight="1">
      <c r="E31" s="134"/>
      <c r="F31" s="134"/>
      <c r="G31" s="134"/>
      <c r="H31" s="134"/>
      <c r="I31" s="134"/>
      <c r="J31" s="134"/>
      <c r="K31" s="134"/>
      <c r="L31" s="134"/>
      <c r="M31" s="93"/>
      <c r="N31" s="134"/>
      <c r="O31" s="134"/>
      <c r="P31" s="134"/>
      <c r="Q31" s="134"/>
      <c r="R31" s="135"/>
      <c r="S31" s="135"/>
      <c r="T31" s="202"/>
      <c r="U31" s="202"/>
      <c r="W31" s="125"/>
      <c r="X31" s="125"/>
      <c r="Y31" s="125"/>
    </row>
    <row r="32" spans="2:25" ht="18.75" customHeight="1">
      <c r="E32" s="178" t="s">
        <v>75</v>
      </c>
      <c r="F32" s="178"/>
      <c r="G32" s="178"/>
      <c r="H32" s="178"/>
      <c r="I32" s="178"/>
      <c r="J32" s="178"/>
      <c r="K32" s="179"/>
      <c r="L32" s="204">
        <f>+L25</f>
        <v>1</v>
      </c>
      <c r="M32" s="93"/>
      <c r="N32" s="175" t="s">
        <v>76</v>
      </c>
      <c r="O32" s="175"/>
      <c r="P32" s="175"/>
      <c r="Q32" s="175"/>
      <c r="R32" s="176"/>
      <c r="S32" s="173">
        <v>3</v>
      </c>
      <c r="T32" s="174">
        <v>0</v>
      </c>
      <c r="U32" s="169"/>
      <c r="W32" s="125"/>
      <c r="X32" s="125"/>
      <c r="Y32" s="125"/>
    </row>
    <row r="33" spans="5:25" ht="18.75" customHeight="1">
      <c r="E33" s="178"/>
      <c r="F33" s="178"/>
      <c r="G33" s="178"/>
      <c r="H33" s="178"/>
      <c r="I33" s="178"/>
      <c r="J33" s="178"/>
      <c r="K33" s="179"/>
      <c r="L33" s="204"/>
      <c r="M33" s="93"/>
      <c r="N33" s="175"/>
      <c r="O33" s="175"/>
      <c r="P33" s="175"/>
      <c r="Q33" s="175"/>
      <c r="R33" s="176"/>
      <c r="S33" s="173"/>
      <c r="T33" s="174"/>
      <c r="U33" s="169"/>
      <c r="W33" s="125"/>
      <c r="X33" s="125"/>
      <c r="Y33" s="125"/>
    </row>
    <row r="34" spans="5:25" ht="18.75" customHeight="1">
      <c r="E34" s="180" t="s">
        <v>77</v>
      </c>
      <c r="F34" s="180"/>
      <c r="G34" s="180"/>
      <c r="H34" s="180"/>
      <c r="I34" s="180"/>
      <c r="J34" s="180"/>
      <c r="K34" s="181"/>
      <c r="L34" s="187">
        <v>0</v>
      </c>
      <c r="M34" s="93"/>
      <c r="N34" s="191" t="s">
        <v>78</v>
      </c>
      <c r="O34" s="191"/>
      <c r="P34" s="191"/>
      <c r="Q34" s="191"/>
      <c r="R34" s="201"/>
      <c r="S34" s="184">
        <v>5</v>
      </c>
      <c r="T34" s="177">
        <v>5</v>
      </c>
      <c r="U34" s="172"/>
      <c r="V34" s="10"/>
      <c r="W34" s="125"/>
      <c r="X34" s="125"/>
      <c r="Y34" s="125"/>
    </row>
    <row r="35" spans="5:25" ht="18.75" customHeight="1">
      <c r="E35" s="180"/>
      <c r="F35" s="180"/>
      <c r="G35" s="180"/>
      <c r="H35" s="180"/>
      <c r="I35" s="180"/>
      <c r="J35" s="180"/>
      <c r="K35" s="181"/>
      <c r="L35" s="187"/>
      <c r="M35" s="93"/>
      <c r="N35" s="191"/>
      <c r="O35" s="191"/>
      <c r="P35" s="191"/>
      <c r="Q35" s="191"/>
      <c r="R35" s="201"/>
      <c r="S35" s="184"/>
      <c r="T35" s="177"/>
      <c r="U35" s="172"/>
      <c r="V35" s="10"/>
      <c r="W35" s="125"/>
      <c r="X35" s="125"/>
      <c r="Y35" s="125"/>
    </row>
    <row r="36" spans="5:25" ht="18.75" customHeight="1">
      <c r="E36" s="182" t="s">
        <v>79</v>
      </c>
      <c r="F36" s="182"/>
      <c r="G36" s="182"/>
      <c r="H36" s="182"/>
      <c r="I36" s="182"/>
      <c r="J36" s="182"/>
      <c r="K36" s="183"/>
      <c r="L36" s="169">
        <v>0</v>
      </c>
      <c r="M36" s="93"/>
      <c r="N36" s="175" t="s">
        <v>80</v>
      </c>
      <c r="O36" s="175"/>
      <c r="P36" s="175"/>
      <c r="Q36" s="175"/>
      <c r="R36" s="176"/>
      <c r="S36" s="173">
        <v>11</v>
      </c>
      <c r="T36" s="174">
        <v>11</v>
      </c>
      <c r="U36" s="169"/>
      <c r="V36" s="10">
        <f>+S32-T32</f>
        <v>3</v>
      </c>
      <c r="W36" s="125"/>
      <c r="X36" s="125"/>
      <c r="Y36" s="125"/>
    </row>
    <row r="37" spans="5:25" ht="18.75" customHeight="1">
      <c r="E37" s="182"/>
      <c r="F37" s="182"/>
      <c r="G37" s="182"/>
      <c r="H37" s="182"/>
      <c r="I37" s="182"/>
      <c r="J37" s="182"/>
      <c r="K37" s="183"/>
      <c r="L37" s="169"/>
      <c r="M37" s="93"/>
      <c r="N37" s="175"/>
      <c r="O37" s="175"/>
      <c r="P37" s="175"/>
      <c r="Q37" s="175"/>
      <c r="R37" s="176"/>
      <c r="S37" s="173"/>
      <c r="T37" s="174"/>
      <c r="U37" s="169"/>
      <c r="V37" s="10"/>
      <c r="W37" s="125"/>
      <c r="X37" s="125"/>
      <c r="Y37" s="125"/>
    </row>
    <row r="38" spans="5:25" ht="18.75" customHeight="1">
      <c r="E38" s="180" t="s">
        <v>81</v>
      </c>
      <c r="F38" s="180"/>
      <c r="G38" s="180"/>
      <c r="H38" s="180"/>
      <c r="I38" s="180"/>
      <c r="J38" s="180"/>
      <c r="K38" s="181"/>
      <c r="L38" s="187">
        <v>0</v>
      </c>
      <c r="M38" s="68"/>
      <c r="N38" s="197" t="s">
        <v>82</v>
      </c>
      <c r="O38" s="197"/>
      <c r="P38" s="197"/>
      <c r="Q38" s="197"/>
      <c r="R38" s="198"/>
      <c r="S38" s="184">
        <v>0</v>
      </c>
      <c r="T38" s="177">
        <v>0</v>
      </c>
      <c r="U38" s="172"/>
      <c r="V38" s="10">
        <f>+S34-T34</f>
        <v>0</v>
      </c>
      <c r="W38" s="125"/>
      <c r="X38" s="125"/>
      <c r="Y38" s="125"/>
    </row>
    <row r="39" spans="5:25" ht="18.75" customHeight="1">
      <c r="E39" s="180"/>
      <c r="F39" s="180"/>
      <c r="G39" s="180"/>
      <c r="H39" s="180"/>
      <c r="I39" s="180"/>
      <c r="J39" s="180"/>
      <c r="K39" s="181"/>
      <c r="L39" s="187"/>
      <c r="M39" s="68"/>
      <c r="N39" s="197"/>
      <c r="O39" s="197"/>
      <c r="P39" s="197"/>
      <c r="Q39" s="197"/>
      <c r="R39" s="198"/>
      <c r="S39" s="184"/>
      <c r="T39" s="177"/>
      <c r="U39" s="172"/>
      <c r="V39" s="10"/>
      <c r="W39" s="125"/>
      <c r="X39" s="125"/>
      <c r="Y39" s="125"/>
    </row>
    <row r="40" spans="5:25" ht="18" customHeight="1">
      <c r="E40" s="178" t="s">
        <v>83</v>
      </c>
      <c r="F40" s="178"/>
      <c r="G40" s="178"/>
      <c r="H40" s="178"/>
      <c r="I40" s="178"/>
      <c r="J40" s="178"/>
      <c r="K40" s="179"/>
      <c r="L40" s="169">
        <v>0</v>
      </c>
      <c r="M40" s="69"/>
      <c r="N40" s="68"/>
      <c r="O40" s="68"/>
      <c r="P40" s="68"/>
      <c r="Q40" s="68"/>
      <c r="R40" s="68"/>
      <c r="S40" s="68"/>
      <c r="T40" s="68"/>
      <c r="U40" s="68"/>
      <c r="V40" s="10">
        <f>+S36-T36</f>
        <v>0</v>
      </c>
      <c r="W40" s="125"/>
      <c r="X40" s="125"/>
      <c r="Y40" s="125"/>
    </row>
    <row r="41" spans="5:25" ht="18" customHeight="1">
      <c r="E41" s="178"/>
      <c r="F41" s="178"/>
      <c r="G41" s="178"/>
      <c r="H41" s="178"/>
      <c r="I41" s="178"/>
      <c r="J41" s="178"/>
      <c r="K41" s="179"/>
      <c r="L41" s="169"/>
      <c r="M41" s="68"/>
      <c r="N41" s="68"/>
      <c r="O41" s="68"/>
      <c r="P41" s="68"/>
      <c r="Q41" s="68"/>
      <c r="R41" s="68"/>
      <c r="S41" s="68"/>
      <c r="T41" s="68"/>
      <c r="U41" s="68"/>
      <c r="V41" s="10"/>
      <c r="W41" s="125"/>
      <c r="X41" s="125"/>
      <c r="Y41" s="125"/>
    </row>
    <row r="42" spans="5:25" ht="18" customHeight="1">
      <c r="V42" s="10">
        <f>+S38-T38</f>
        <v>0</v>
      </c>
      <c r="W42" s="125"/>
      <c r="X42" s="125"/>
      <c r="Y42" s="125"/>
    </row>
    <row r="43" spans="5:25" ht="18" customHeight="1">
      <c r="V43" s="10"/>
      <c r="W43" s="125"/>
      <c r="X43" s="125"/>
      <c r="Y43" s="125"/>
    </row>
    <row r="44" spans="5:25" ht="27" customHeight="1">
      <c r="E44" s="124" t="s">
        <v>38</v>
      </c>
      <c r="F44" s="124"/>
      <c r="G44" s="124"/>
      <c r="H44" s="124"/>
      <c r="I44" s="124"/>
      <c r="J44" s="124"/>
      <c r="K44" s="124"/>
      <c r="L44" s="124"/>
      <c r="M44" s="124"/>
      <c r="N44" s="124"/>
      <c r="O44" s="124"/>
      <c r="P44" s="124"/>
      <c r="Q44" s="124"/>
      <c r="R44" s="124"/>
      <c r="S44" s="124"/>
      <c r="T44" s="124"/>
      <c r="U44" s="124"/>
      <c r="V44" s="10"/>
      <c r="W44" s="125"/>
      <c r="X44" s="125"/>
      <c r="Y44" s="125"/>
    </row>
    <row r="45" spans="5:25" ht="18" customHeight="1">
      <c r="E45" s="126" t="s">
        <v>658</v>
      </c>
      <c r="F45" s="126"/>
      <c r="G45" s="126"/>
      <c r="H45" s="126"/>
      <c r="I45" s="126"/>
      <c r="J45" s="126"/>
      <c r="K45" s="126"/>
      <c r="L45" s="126"/>
      <c r="M45" s="126"/>
      <c r="N45" s="126"/>
      <c r="O45" s="126"/>
      <c r="P45" s="126"/>
      <c r="Q45" s="126"/>
      <c r="R45" s="126"/>
      <c r="S45" s="126"/>
      <c r="T45" s="126"/>
      <c r="U45" s="126"/>
      <c r="W45" s="125"/>
      <c r="X45" s="125"/>
      <c r="Y45" s="125"/>
    </row>
    <row r="46" spans="5:25" ht="18" customHeight="1">
      <c r="E46" s="126"/>
      <c r="F46" s="126"/>
      <c r="G46" s="126"/>
      <c r="H46" s="126"/>
      <c r="I46" s="126"/>
      <c r="J46" s="126"/>
      <c r="K46" s="126"/>
      <c r="L46" s="126"/>
      <c r="M46" s="126"/>
      <c r="N46" s="126"/>
      <c r="O46" s="126"/>
      <c r="P46" s="126"/>
      <c r="Q46" s="126"/>
      <c r="R46" s="126"/>
      <c r="S46" s="126"/>
      <c r="T46" s="126"/>
      <c r="U46" s="126"/>
      <c r="W46" s="125"/>
      <c r="X46" s="125"/>
      <c r="Y46" s="125"/>
    </row>
    <row r="47" spans="5:25" ht="18" customHeight="1">
      <c r="E47" s="126"/>
      <c r="F47" s="126"/>
      <c r="G47" s="126"/>
      <c r="H47" s="126"/>
      <c r="I47" s="126"/>
      <c r="J47" s="126"/>
      <c r="K47" s="126"/>
      <c r="L47" s="126"/>
      <c r="M47" s="126"/>
      <c r="N47" s="126"/>
      <c r="O47" s="126"/>
      <c r="P47" s="126"/>
      <c r="Q47" s="126"/>
      <c r="R47" s="126"/>
      <c r="S47" s="126"/>
      <c r="T47" s="126"/>
      <c r="U47" s="126"/>
      <c r="W47" s="125"/>
      <c r="X47" s="125"/>
      <c r="Y47" s="125"/>
    </row>
    <row r="48" spans="5:25" ht="18" customHeight="1">
      <c r="E48" s="126"/>
      <c r="F48" s="126"/>
      <c r="G48" s="126"/>
      <c r="H48" s="126"/>
      <c r="I48" s="126"/>
      <c r="J48" s="126"/>
      <c r="K48" s="126"/>
      <c r="L48" s="126"/>
      <c r="M48" s="126"/>
      <c r="N48" s="126"/>
      <c r="O48" s="126"/>
      <c r="P48" s="126"/>
      <c r="Q48" s="126"/>
      <c r="R48" s="126"/>
      <c r="S48" s="126"/>
      <c r="T48" s="126"/>
      <c r="U48" s="126"/>
      <c r="W48" s="125"/>
      <c r="X48" s="125"/>
      <c r="Y48" s="125"/>
    </row>
    <row r="49" spans="5:25" ht="18" customHeight="1">
      <c r="E49" s="126"/>
      <c r="F49" s="126"/>
      <c r="G49" s="126"/>
      <c r="H49" s="126"/>
      <c r="I49" s="126"/>
      <c r="J49" s="126"/>
      <c r="K49" s="126"/>
      <c r="L49" s="126"/>
      <c r="M49" s="126"/>
      <c r="N49" s="126"/>
      <c r="O49" s="126"/>
      <c r="P49" s="126"/>
      <c r="Q49" s="126"/>
      <c r="R49" s="126"/>
      <c r="S49" s="126"/>
      <c r="T49" s="126"/>
      <c r="U49" s="126"/>
      <c r="W49" s="125"/>
      <c r="X49" s="125"/>
      <c r="Y49" s="125"/>
    </row>
    <row r="50" spans="5:25">
      <c r="E50" s="126"/>
      <c r="F50" s="126"/>
      <c r="G50" s="126"/>
      <c r="H50" s="126"/>
      <c r="I50" s="126"/>
      <c r="J50" s="126"/>
      <c r="K50" s="126"/>
      <c r="L50" s="126"/>
      <c r="M50" s="126"/>
      <c r="N50" s="126"/>
      <c r="O50" s="126"/>
      <c r="P50" s="126"/>
      <c r="Q50" s="126"/>
      <c r="R50" s="126"/>
      <c r="S50" s="126"/>
      <c r="T50" s="126"/>
      <c r="U50" s="126"/>
      <c r="W50" s="125"/>
      <c r="X50" s="125"/>
      <c r="Y50" s="125"/>
    </row>
    <row r="51" spans="5:25">
      <c r="E51" s="126"/>
      <c r="F51" s="126"/>
      <c r="G51" s="126"/>
      <c r="H51" s="126"/>
      <c r="I51" s="126"/>
      <c r="J51" s="126"/>
      <c r="K51" s="126"/>
      <c r="L51" s="126"/>
      <c r="M51" s="126"/>
      <c r="N51" s="126"/>
      <c r="O51" s="126"/>
      <c r="P51" s="126"/>
      <c r="Q51" s="126"/>
      <c r="R51" s="126"/>
      <c r="S51" s="126"/>
      <c r="T51" s="126"/>
      <c r="U51" s="126"/>
      <c r="W51" s="125"/>
      <c r="X51" s="125"/>
      <c r="Y51" s="125"/>
    </row>
  </sheetData>
  <sheetProtection algorithmName="SHA-512" hashValue="3mPdrYIXbZVh5e/MxHEcENgMnfIiomZJ1ssw7JXOu/Ne73G6EEzTV4wETqefSmPiwCFKFO54E3Y0eGV20ZB54g==" saltValue="dVAEj05c9lvswiwBlyWKsQ==" spinCount="100000" sheet="1" objects="1" scenarios="1"/>
  <mergeCells count="87">
    <mergeCell ref="B22:C22"/>
    <mergeCell ref="S34:S35"/>
    <mergeCell ref="S36:S37"/>
    <mergeCell ref="E26:L28"/>
    <mergeCell ref="E32:K33"/>
    <mergeCell ref="L32:L33"/>
    <mergeCell ref="L21:L22"/>
    <mergeCell ref="E30:K31"/>
    <mergeCell ref="B21:C21"/>
    <mergeCell ref="S30:S31"/>
    <mergeCell ref="N30:R31"/>
    <mergeCell ref="L30:L31"/>
    <mergeCell ref="N14:T15"/>
    <mergeCell ref="U14:U15"/>
    <mergeCell ref="N16:T17"/>
    <mergeCell ref="T34:U35"/>
    <mergeCell ref="T36:U37"/>
    <mergeCell ref="N34:R35"/>
    <mergeCell ref="T30:U31"/>
    <mergeCell ref="T29:U29"/>
    <mergeCell ref="E3:Y4"/>
    <mergeCell ref="E38:K39"/>
    <mergeCell ref="W14:Y15"/>
    <mergeCell ref="L34:L35"/>
    <mergeCell ref="L38:L39"/>
    <mergeCell ref="N21:T22"/>
    <mergeCell ref="N23:T24"/>
    <mergeCell ref="U23:U24"/>
    <mergeCell ref="N25:T26"/>
    <mergeCell ref="L16:L17"/>
    <mergeCell ref="E21:K22"/>
    <mergeCell ref="E23:K24"/>
    <mergeCell ref="N10:T11"/>
    <mergeCell ref="N36:R37"/>
    <mergeCell ref="N38:R39"/>
    <mergeCell ref="N12:T13"/>
    <mergeCell ref="B11:C11"/>
    <mergeCell ref="B13:C13"/>
    <mergeCell ref="B15:C15"/>
    <mergeCell ref="E10:K11"/>
    <mergeCell ref="B6:C6"/>
    <mergeCell ref="B8:C8"/>
    <mergeCell ref="B14:C14"/>
    <mergeCell ref="B10:C10"/>
    <mergeCell ref="B12:C12"/>
    <mergeCell ref="B7:C7"/>
    <mergeCell ref="B9:C9"/>
    <mergeCell ref="B18:C18"/>
    <mergeCell ref="B20:C20"/>
    <mergeCell ref="B16:C16"/>
    <mergeCell ref="E16:K17"/>
    <mergeCell ref="E12:K13"/>
    <mergeCell ref="B17:C17"/>
    <mergeCell ref="B19:C19"/>
    <mergeCell ref="E14:K15"/>
    <mergeCell ref="W6:Y13"/>
    <mergeCell ref="U19:U20"/>
    <mergeCell ref="M22:M23"/>
    <mergeCell ref="M14:M15"/>
    <mergeCell ref="U10:U11"/>
    <mergeCell ref="N19:T20"/>
    <mergeCell ref="E6:U7"/>
    <mergeCell ref="L14:L15"/>
    <mergeCell ref="L23:L24"/>
    <mergeCell ref="U21:U22"/>
    <mergeCell ref="U16:U17"/>
    <mergeCell ref="L19:L20"/>
    <mergeCell ref="L10:L11"/>
    <mergeCell ref="E19:K20"/>
    <mergeCell ref="L12:L13"/>
    <mergeCell ref="U12:U13"/>
    <mergeCell ref="E44:U44"/>
    <mergeCell ref="E45:U51"/>
    <mergeCell ref="W18:Y51"/>
    <mergeCell ref="U25:U26"/>
    <mergeCell ref="N27:T28"/>
    <mergeCell ref="U27:U28"/>
    <mergeCell ref="S32:S33"/>
    <mergeCell ref="T32:U33"/>
    <mergeCell ref="N32:R33"/>
    <mergeCell ref="T38:U39"/>
    <mergeCell ref="E40:K41"/>
    <mergeCell ref="L40:L41"/>
    <mergeCell ref="E34:K35"/>
    <mergeCell ref="E36:K37"/>
    <mergeCell ref="L36:L37"/>
    <mergeCell ref="S38:S39"/>
  </mergeCells>
  <conditionalFormatting sqref="L14:L15">
    <cfRule type="expression" dxfId="18" priority="3">
      <formula>$L$14&gt;$L$12</formula>
    </cfRule>
  </conditionalFormatting>
  <conditionalFormatting sqref="L23:L24">
    <cfRule type="expression" dxfId="17" priority="1">
      <formula>$L$23&gt;$L$21</formula>
    </cfRule>
  </conditionalFormatting>
  <conditionalFormatting sqref="U14:U15">
    <cfRule type="expression" dxfId="16" priority="2">
      <formula>$U$14&gt;$U$12</formula>
    </cfRule>
  </conditionalFormatting>
  <dataValidations count="12">
    <dataValidation type="date" allowBlank="1" showInputMessage="1" showErrorMessage="1" promptTitle="Consulta eKOGUI" prompt="Diligenciar la fecha de diligenciamiento de esta hoja Formato (DD/MM/AAAA)" sqref="S8:U9" xr:uid="{3CF80C60-D4E2-46BF-B697-8A9943A40588}">
      <formula1>44927</formula1>
      <formula2>47484</formula2>
    </dataValidation>
    <dataValidation type="whole" operator="lessThanOrEqual" allowBlank="1" showInputMessage="1" showErrorMessage="1" sqref="L32:L35" xr:uid="{87EB1D67-8ECF-428C-BC56-43B23274D704}">
      <formula1>$L$32</formula1>
    </dataValidation>
    <dataValidation type="whole" operator="lessThanOrEqual" allowBlank="1" showInputMessage="1" showErrorMessage="1" sqref="T38:U39" xr:uid="{83E97259-5EF3-4DE4-9713-AE4083247D20}">
      <formula1>$S$38</formula1>
    </dataValidation>
    <dataValidation type="whole" operator="lessThanOrEqual" allowBlank="1" showInputMessage="1" showErrorMessage="1" sqref="T32:U33" xr:uid="{9B6307CF-433D-4CAE-A8D0-877037FE955C}">
      <formula1>$S$32</formula1>
    </dataValidation>
    <dataValidation type="whole" operator="lessThanOrEqual" allowBlank="1" showInputMessage="1" showErrorMessage="1" sqref="T34:U35" xr:uid="{E68A1298-4191-4375-B28D-B863AF537D55}">
      <formula1>S34</formula1>
    </dataValidation>
    <dataValidation type="whole" operator="lessThanOrEqual" allowBlank="1" showInputMessage="1" showErrorMessage="1" sqref="T36:U37" xr:uid="{2124B746-2526-4DA7-B727-4C8494923C78}">
      <formula1>$S$36</formula1>
    </dataValidation>
    <dataValidation type="whole" operator="lessThanOrEqual" allowBlank="1" showInputMessage="1" showErrorMessage="1" sqref="L36:L37 L38:L39 L40:L41 L16:L17 U16:U17 U23:U24" xr:uid="{F677FA95-46FB-4F87-93C9-111700D8FCFF}">
      <formula1>L14</formula1>
    </dataValidation>
    <dataValidation type="whole" operator="lessThanOrEqual" allowBlank="1" showInputMessage="1" showErrorMessage="1" sqref="U25:U26" xr:uid="{04E67C60-DE4A-42C2-9000-08F78996420B}">
      <formula1>U21</formula1>
    </dataValidation>
    <dataValidation type="whole" operator="lessThanOrEqual" allowBlank="1" showInputMessage="1" showErrorMessage="1" sqref="U27:U28" xr:uid="{0F46BC72-9656-47A7-A875-79F42552C3B5}">
      <formula1>U21</formula1>
    </dataValidation>
    <dataValidation allowBlank="1" showInputMessage="1" showErrorMessage="1" promptTitle="Casilla con fondo rojo" prompt="Explique en el campo de observaciones, por qué existen más procesos activos registrados en ekOGUI que la cantidad de procesos activos reportados por la Oficina Asesora Jurídica." sqref="L14:L15" xr:uid="{A74544E1-CA36-4411-ADFA-7ADF69A67250}"/>
    <dataValidation allowBlank="1" showInputMessage="1" showErrorMessage="1" promptTitle="Casilla con fondo rojo" prompt="Explique en el campo de observaciones, por qué existen más procesos registrados en ekOGUI con más de 33.000 SMMLV que los procesos con más de 33.000 SMMLV reportados por la Oficina Asesora Jurídica." sqref="U14:U15" xr:uid="{A18A57CF-7D84-4140-A35A-94FF070270ED}"/>
    <dataValidation allowBlank="1" showInputMessage="1" showErrorMessage="1" promptTitle="Casilla con fondo rojo" prompt="Explique en el campo de observaciones, por qué existen más procesos terminados en ekOGUI que los procesos terminados reportados por la Oficina Asesora Jurídica." sqref="L23:L24" xr:uid="{C86D1A8D-5702-4F84-87E2-B97C37C5D7DA}"/>
  </dataValidations>
  <hyperlinks>
    <hyperlink ref="W14:Y15" r:id="rId1" display="Acceder a la guía" xr:uid="{E6BA30AB-9BF0-4E1D-9087-9744C823F33D}"/>
    <hyperlink ref="B10:C10" location="Abogados!A1" display="Abogados" xr:uid="{006DC841-357F-4FC7-B844-809A0300D69D}"/>
    <hyperlink ref="B12:C12" location="'Registro Casos'!A1" display="Registro Casos" xr:uid="{6BF5BF62-DECB-4410-BA39-65A9D6191A8F}"/>
    <hyperlink ref="B8:C8" location="Usuarios!A1" display="Usuarios" xr:uid="{7A5D85B5-F629-450D-B944-DE57FEBCE91E}"/>
    <hyperlink ref="B16:C16" location="Arbitramentos!A1" display="Arbitramentos" xr:uid="{BCA7F9FA-76FF-462A-8489-7FB3F73B49F1}"/>
    <hyperlink ref="B14:C14" location="Judiciales!A1" display="Judiciales" xr:uid="{8B0BD249-EC4C-4392-A6E5-849EEC73F56C}"/>
    <hyperlink ref="B6:C6" location="Portada!A1" display="Portada" xr:uid="{43EC8EF0-0213-438F-B91C-030F996A9C27}"/>
    <hyperlink ref="B22:C22" location="Resumen!A1" display="Resumen (Certificación a presentar)" xr:uid="{6032CE5C-5DBA-45CB-AEAE-7523CFEDFC4D}"/>
    <hyperlink ref="B20:C20" location="Pagos!A1" display="Pagos" xr:uid="{63CC15BF-51D1-4633-B1C5-8B7195F716E3}"/>
    <hyperlink ref="B18:C18" location="'Comité de conciliación'!A1" display="Comité de Conciliación" xr:uid="{FC529C69-954E-414B-8945-5526C52B956C}"/>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3"/>
  <sheetViews>
    <sheetView showGridLines="0" showRowColHeaders="0" topLeftCell="B1" zoomScale="80" zoomScaleNormal="80" workbookViewId="0">
      <selection activeCell="E18" sqref="E18:U21"/>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18.5703125" style="6" customWidth="1"/>
    <col min="12" max="12" width="14.5703125" style="6" customWidth="1"/>
    <col min="13" max="13" width="2.7109375" style="6" customWidth="1"/>
    <col min="14" max="19" width="9.140625" style="6" customWidth="1"/>
    <col min="20" max="20" width="17.7109375" style="6" customWidth="1"/>
    <col min="21" max="21" width="14.140625" style="6" customWidth="1"/>
    <col min="22" max="22" width="3.5703125" style="6" customWidth="1"/>
    <col min="23" max="24" width="9.140625" style="6" customWidth="1"/>
    <col min="25" max="25" width="13.28515625" style="6" customWidth="1"/>
    <col min="26" max="64" width="9.140625" style="6" customWidth="1"/>
    <col min="65" max="16384" width="11.42578125" style="6"/>
  </cols>
  <sheetData>
    <row r="2" spans="2:25">
      <c r="E2" s="138" t="s">
        <v>16</v>
      </c>
      <c r="F2" s="138"/>
      <c r="G2" s="138"/>
      <c r="H2" s="138"/>
      <c r="I2" s="138"/>
      <c r="J2" s="138"/>
      <c r="K2" s="138"/>
      <c r="L2" s="138"/>
      <c r="M2" s="138"/>
      <c r="N2" s="138"/>
      <c r="O2" s="138"/>
      <c r="P2" s="138"/>
      <c r="Q2" s="138"/>
      <c r="R2" s="138"/>
      <c r="S2" s="138"/>
      <c r="T2" s="138"/>
      <c r="U2" s="138"/>
      <c r="V2" s="138"/>
      <c r="W2" s="138"/>
      <c r="X2" s="138"/>
      <c r="Y2" s="138"/>
    </row>
    <row r="3" spans="2:25" ht="21" thickBot="1">
      <c r="E3" s="139"/>
      <c r="F3" s="139"/>
      <c r="G3" s="139"/>
      <c r="H3" s="139"/>
      <c r="I3" s="139"/>
      <c r="J3" s="139"/>
      <c r="K3" s="139"/>
      <c r="L3" s="139"/>
      <c r="M3" s="139"/>
      <c r="N3" s="139"/>
      <c r="O3" s="139"/>
      <c r="P3" s="139"/>
      <c r="Q3" s="139"/>
      <c r="R3" s="139"/>
      <c r="S3" s="139"/>
      <c r="T3" s="139"/>
      <c r="U3" s="139"/>
      <c r="V3" s="139"/>
      <c r="W3" s="139"/>
      <c r="X3" s="139"/>
      <c r="Y3" s="139"/>
    </row>
    <row r="5" spans="2:25" ht="14.25" customHeight="1">
      <c r="E5" s="152" t="s">
        <v>84</v>
      </c>
      <c r="F5" s="152"/>
      <c r="G5" s="152"/>
      <c r="H5" s="152"/>
      <c r="I5" s="152"/>
      <c r="J5" s="152"/>
      <c r="K5" s="152"/>
      <c r="L5" s="152"/>
      <c r="M5" s="152"/>
      <c r="N5" s="152"/>
      <c r="O5" s="152"/>
      <c r="P5" s="152"/>
      <c r="Q5" s="152"/>
      <c r="R5" s="152"/>
      <c r="S5" s="152"/>
      <c r="T5" s="152"/>
      <c r="U5" s="152"/>
      <c r="V5" s="12"/>
      <c r="W5" s="143" t="s">
        <v>85</v>
      </c>
      <c r="X5" s="143"/>
      <c r="Y5" s="143"/>
    </row>
    <row r="6" spans="2:25">
      <c r="B6" s="107" t="s">
        <v>3</v>
      </c>
      <c r="C6" s="107"/>
      <c r="E6" s="152"/>
      <c r="F6" s="152"/>
      <c r="G6" s="152"/>
      <c r="H6" s="152"/>
      <c r="I6" s="152"/>
      <c r="J6" s="152"/>
      <c r="K6" s="152"/>
      <c r="L6" s="152"/>
      <c r="M6" s="152"/>
      <c r="N6" s="152"/>
      <c r="O6" s="152"/>
      <c r="P6" s="152"/>
      <c r="Q6" s="152"/>
      <c r="R6" s="152"/>
      <c r="S6" s="152"/>
      <c r="T6" s="152"/>
      <c r="U6" s="152"/>
      <c r="V6" s="12"/>
      <c r="W6" s="143"/>
      <c r="X6" s="143"/>
      <c r="Y6" s="143"/>
    </row>
    <row r="7" spans="2:25">
      <c r="B7" s="107"/>
      <c r="C7" s="107"/>
      <c r="E7" s="25"/>
      <c r="F7" s="25"/>
      <c r="G7" s="25"/>
      <c r="H7" s="25"/>
      <c r="I7" s="25"/>
      <c r="J7" s="25"/>
      <c r="K7" s="25"/>
      <c r="L7" s="25"/>
      <c r="M7" s="25"/>
      <c r="N7" s="25"/>
      <c r="O7" s="25"/>
      <c r="P7" s="25"/>
      <c r="Q7" s="25"/>
      <c r="R7" s="25"/>
      <c r="S7" s="12"/>
      <c r="T7" s="12"/>
      <c r="U7" s="12"/>
      <c r="W7" s="143"/>
      <c r="X7" s="143"/>
      <c r="Y7" s="143"/>
    </row>
    <row r="8" spans="2:25" ht="19.5" customHeight="1">
      <c r="B8" s="107" t="s">
        <v>7</v>
      </c>
      <c r="C8" s="107"/>
      <c r="W8" s="143"/>
      <c r="X8" s="143"/>
      <c r="Y8" s="143"/>
    </row>
    <row r="9" spans="2:25">
      <c r="B9" s="107"/>
      <c r="C9" s="107"/>
      <c r="E9" s="208" t="s">
        <v>16</v>
      </c>
      <c r="F9" s="208"/>
      <c r="G9" s="208"/>
      <c r="H9" s="208"/>
      <c r="I9" s="208"/>
      <c r="J9" s="208"/>
      <c r="K9" s="209"/>
      <c r="L9" s="206" t="s">
        <v>60</v>
      </c>
      <c r="M9" s="71"/>
      <c r="N9" s="208" t="s">
        <v>16</v>
      </c>
      <c r="O9" s="208"/>
      <c r="P9" s="208"/>
      <c r="Q9" s="208"/>
      <c r="R9" s="208"/>
      <c r="S9" s="208"/>
      <c r="T9" s="209"/>
      <c r="U9" s="206" t="s">
        <v>60</v>
      </c>
      <c r="W9" s="143"/>
      <c r="X9" s="143"/>
      <c r="Y9" s="143"/>
    </row>
    <row r="10" spans="2:25" ht="20.25" customHeight="1">
      <c r="B10" s="107" t="s">
        <v>9</v>
      </c>
      <c r="C10" s="107"/>
      <c r="E10" s="208"/>
      <c r="F10" s="208"/>
      <c r="G10" s="208"/>
      <c r="H10" s="208"/>
      <c r="I10" s="208"/>
      <c r="J10" s="208"/>
      <c r="K10" s="209"/>
      <c r="L10" s="206"/>
      <c r="M10" s="71"/>
      <c r="N10" s="208"/>
      <c r="O10" s="208"/>
      <c r="P10" s="208"/>
      <c r="Q10" s="208"/>
      <c r="R10" s="208"/>
      <c r="S10" s="208"/>
      <c r="T10" s="209"/>
      <c r="U10" s="206"/>
      <c r="W10" s="143"/>
      <c r="X10" s="143"/>
      <c r="Y10" s="143"/>
    </row>
    <row r="11" spans="2:25">
      <c r="B11" s="107"/>
      <c r="C11" s="107"/>
      <c r="E11" s="193" t="str">
        <f>"Total de arbitramentos activos al "&amp;Administrador!B5&amp;"de "&amp;Administrador!B4&amp;" según jurídica"</f>
        <v>Total de arbitramentos activos al 30 DE JUNIO de 2025 según jurídica</v>
      </c>
      <c r="F11" s="193"/>
      <c r="G11" s="193"/>
      <c r="H11" s="193"/>
      <c r="I11" s="193"/>
      <c r="J11" s="193"/>
      <c r="K11" s="194"/>
      <c r="L11" s="205">
        <v>0</v>
      </c>
      <c r="M11" s="70"/>
      <c r="N11" s="193" t="str">
        <f>"Total arbitramentos terminados al "&amp;Administrador!B5&amp;"de "&amp;Administrador!B4&amp;" según jurídica"</f>
        <v>Total arbitramentos terminados al 30 DE JUNIO de 2025 según jurídica</v>
      </c>
      <c r="O11" s="193"/>
      <c r="P11" s="193"/>
      <c r="Q11" s="193"/>
      <c r="R11" s="193"/>
      <c r="S11" s="193"/>
      <c r="T11" s="194"/>
      <c r="U11" s="169">
        <v>0</v>
      </c>
      <c r="W11" s="143"/>
      <c r="X11" s="143"/>
      <c r="Y11" s="143"/>
    </row>
    <row r="12" spans="2:25" ht="24.75" customHeight="1">
      <c r="B12" s="107" t="s">
        <v>10</v>
      </c>
      <c r="C12" s="107"/>
      <c r="E12" s="193"/>
      <c r="F12" s="193"/>
      <c r="G12" s="193"/>
      <c r="H12" s="193"/>
      <c r="I12" s="193"/>
      <c r="J12" s="193"/>
      <c r="K12" s="194"/>
      <c r="L12" s="205"/>
      <c r="M12" s="70"/>
      <c r="N12" s="193"/>
      <c r="O12" s="193"/>
      <c r="P12" s="193"/>
      <c r="Q12" s="193"/>
      <c r="R12" s="193"/>
      <c r="S12" s="193"/>
      <c r="T12" s="194"/>
      <c r="U12" s="169"/>
      <c r="W12" s="118" t="s">
        <v>21</v>
      </c>
      <c r="X12" s="118"/>
      <c r="Y12" s="118"/>
    </row>
    <row r="13" spans="2:25" ht="24.75" customHeight="1">
      <c r="B13" s="107"/>
      <c r="C13" s="107"/>
      <c r="E13" s="195" t="s">
        <v>86</v>
      </c>
      <c r="F13" s="195"/>
      <c r="G13" s="195"/>
      <c r="H13" s="195"/>
      <c r="I13" s="195"/>
      <c r="J13" s="195"/>
      <c r="K13" s="196"/>
      <c r="L13" s="207">
        <v>0</v>
      </c>
      <c r="M13" s="70"/>
      <c r="N13" s="195" t="s">
        <v>87</v>
      </c>
      <c r="O13" s="195"/>
      <c r="P13" s="195"/>
      <c r="Q13" s="195"/>
      <c r="R13" s="195"/>
      <c r="S13" s="195"/>
      <c r="T13" s="196"/>
      <c r="U13" s="187">
        <v>0</v>
      </c>
      <c r="W13" s="118"/>
      <c r="X13" s="118"/>
      <c r="Y13" s="118"/>
    </row>
    <row r="14" spans="2:25" ht="20.25" customHeight="1">
      <c r="B14" s="107" t="s">
        <v>12</v>
      </c>
      <c r="C14" s="107"/>
      <c r="E14" s="195"/>
      <c r="F14" s="195"/>
      <c r="G14" s="195"/>
      <c r="H14" s="195"/>
      <c r="I14" s="195"/>
      <c r="J14" s="195"/>
      <c r="K14" s="196"/>
      <c r="L14" s="207"/>
      <c r="M14" s="70"/>
      <c r="N14" s="195"/>
      <c r="O14" s="195"/>
      <c r="P14" s="195"/>
      <c r="Q14" s="195"/>
      <c r="R14" s="195"/>
      <c r="S14" s="195"/>
      <c r="T14" s="196"/>
      <c r="U14" s="187"/>
      <c r="W14" s="17"/>
      <c r="X14" s="17"/>
      <c r="Y14" s="17"/>
    </row>
    <row r="15" spans="2:25" ht="19.5" customHeight="1">
      <c r="B15" s="107"/>
      <c r="C15" s="107"/>
    </row>
    <row r="16" spans="2:25" ht="19.5" customHeight="1">
      <c r="B16" s="107" t="s">
        <v>16</v>
      </c>
      <c r="C16" s="107"/>
    </row>
    <row r="17" spans="2:21" ht="27" customHeight="1">
      <c r="B17" s="107"/>
      <c r="C17" s="107"/>
      <c r="E17" s="124" t="s">
        <v>38</v>
      </c>
      <c r="F17" s="124"/>
      <c r="G17" s="124"/>
      <c r="H17" s="124"/>
      <c r="I17" s="124"/>
      <c r="J17" s="124"/>
      <c r="K17" s="124"/>
      <c r="L17" s="124"/>
      <c r="M17" s="124"/>
      <c r="N17" s="124"/>
      <c r="O17" s="124"/>
      <c r="P17" s="124"/>
      <c r="Q17" s="124"/>
      <c r="R17" s="124"/>
      <c r="S17" s="124"/>
      <c r="T17" s="124"/>
      <c r="U17" s="124"/>
    </row>
    <row r="18" spans="2:21" ht="39" customHeight="1">
      <c r="B18" s="107" t="s">
        <v>17</v>
      </c>
      <c r="C18" s="107"/>
      <c r="E18" s="126" t="s">
        <v>88</v>
      </c>
      <c r="F18" s="126"/>
      <c r="G18" s="126"/>
      <c r="H18" s="126"/>
      <c r="I18" s="126"/>
      <c r="J18" s="126"/>
      <c r="K18" s="126"/>
      <c r="L18" s="126"/>
      <c r="M18" s="126"/>
      <c r="N18" s="126"/>
      <c r="O18" s="126"/>
      <c r="P18" s="126"/>
      <c r="Q18" s="126"/>
      <c r="R18" s="126"/>
      <c r="S18" s="126"/>
      <c r="T18" s="126"/>
      <c r="U18" s="126"/>
    </row>
    <row r="19" spans="2:21" ht="12.75" customHeight="1">
      <c r="B19" s="107"/>
      <c r="C19" s="107"/>
      <c r="E19" s="126"/>
      <c r="F19" s="126"/>
      <c r="G19" s="126"/>
      <c r="H19" s="126"/>
      <c r="I19" s="126"/>
      <c r="J19" s="126"/>
      <c r="K19" s="126"/>
      <c r="L19" s="126"/>
      <c r="M19" s="126"/>
      <c r="N19" s="126"/>
      <c r="O19" s="126"/>
      <c r="P19" s="126"/>
      <c r="Q19" s="126"/>
      <c r="R19" s="126"/>
      <c r="S19" s="126"/>
      <c r="T19" s="126"/>
      <c r="U19" s="126"/>
    </row>
    <row r="20" spans="2:21">
      <c r="B20" s="107" t="s">
        <v>18</v>
      </c>
      <c r="C20" s="107"/>
      <c r="E20" s="126"/>
      <c r="F20" s="126"/>
      <c r="G20" s="126"/>
      <c r="H20" s="126"/>
      <c r="I20" s="126"/>
      <c r="J20" s="126"/>
      <c r="K20" s="126"/>
      <c r="L20" s="126"/>
      <c r="M20" s="126"/>
      <c r="N20" s="126"/>
      <c r="O20" s="126"/>
      <c r="P20" s="126"/>
      <c r="Q20" s="126"/>
      <c r="R20" s="126"/>
      <c r="S20" s="126"/>
      <c r="T20" s="126"/>
      <c r="U20" s="126"/>
    </row>
    <row r="21" spans="2:21">
      <c r="B21" s="107"/>
      <c r="C21" s="107"/>
      <c r="E21" s="126"/>
      <c r="F21" s="126"/>
      <c r="G21" s="126"/>
      <c r="H21" s="126"/>
      <c r="I21" s="126"/>
      <c r="J21" s="126"/>
      <c r="K21" s="126"/>
      <c r="L21" s="126"/>
      <c r="M21" s="126"/>
      <c r="N21" s="126"/>
      <c r="O21" s="126"/>
      <c r="P21" s="126"/>
      <c r="Q21" s="126"/>
      <c r="R21" s="126"/>
      <c r="S21" s="126"/>
      <c r="T21" s="126"/>
      <c r="U21" s="126"/>
    </row>
    <row r="22" spans="2:21" ht="65.25" customHeight="1">
      <c r="B22" s="107" t="s">
        <v>19</v>
      </c>
      <c r="C22" s="107"/>
    </row>
    <row r="23" spans="2:21" ht="19.5" customHeight="1"/>
  </sheetData>
  <sheetProtection algorithmName="SHA-512" hashValue="GrygMPSP5N7QQ/lmTa4qlAE0ZSTPPgN1sLEfky8bLxpMDo3EcRyGug/2LuX/iltYjUXHqYR15+1zDfEnPqIGSQ==" saltValue="X10pYM81G/oepcvAl+COGw==" spinCount="100000" sheet="1" objects="1" scenarios="1"/>
  <mergeCells count="35">
    <mergeCell ref="B6:C6"/>
    <mergeCell ref="B8:C8"/>
    <mergeCell ref="B10:C10"/>
    <mergeCell ref="B12:C12"/>
    <mergeCell ref="B11:C11"/>
    <mergeCell ref="B7:C7"/>
    <mergeCell ref="E17:U17"/>
    <mergeCell ref="E18:U21"/>
    <mergeCell ref="B16:C16"/>
    <mergeCell ref="B9:C9"/>
    <mergeCell ref="B18:C18"/>
    <mergeCell ref="L9:L10"/>
    <mergeCell ref="B22:C22"/>
    <mergeCell ref="B21:C21"/>
    <mergeCell ref="B20:C20"/>
    <mergeCell ref="B14:C14"/>
    <mergeCell ref="B13:C13"/>
    <mergeCell ref="B15:C15"/>
    <mergeCell ref="B17:C17"/>
    <mergeCell ref="B19:C19"/>
    <mergeCell ref="E2:Y3"/>
    <mergeCell ref="E11:K12"/>
    <mergeCell ref="L11:L12"/>
    <mergeCell ref="W5:Y11"/>
    <mergeCell ref="U9:U10"/>
    <mergeCell ref="W12:Y13"/>
    <mergeCell ref="U11:U12"/>
    <mergeCell ref="U13:U14"/>
    <mergeCell ref="E13:K14"/>
    <mergeCell ref="L13:L14"/>
    <mergeCell ref="N11:T12"/>
    <mergeCell ref="E9:K10"/>
    <mergeCell ref="N13:T14"/>
    <mergeCell ref="N9:T10"/>
    <mergeCell ref="E5:U6"/>
  </mergeCells>
  <dataValidations count="1">
    <dataValidation type="date" allowBlank="1" showInputMessage="1" showErrorMessage="1" promptTitle="Registro de información" prompt="Diligenciar la fecha de diligenciamiento de esta hoja (DD/MM/AAAA)" sqref="S7:U7" xr:uid="{2CC7911C-018D-47E6-B7B9-D3CA2D0006F1}">
      <formula1>44927</formula1>
      <formula2>47484</formula2>
    </dataValidation>
  </dataValidations>
  <hyperlinks>
    <hyperlink ref="W12:Y13" r:id="rId1" display="Acceder a la guía" xr:uid="{66B7A43F-E64C-4718-B58B-DBF1B8DDD54B}"/>
    <hyperlink ref="B10:C10" location="Abogados!A1" display="Abogados" xr:uid="{98F1BDE9-91E6-45CD-8126-C65B219D2CDD}"/>
    <hyperlink ref="B12:C12" location="'Registro Casos'!A1" display="Registro Casos" xr:uid="{82AEF26B-AAA3-41CA-A5BA-AA89CADE70EA}"/>
    <hyperlink ref="B8:C8" location="Usuarios!A1" display="Usuarios" xr:uid="{44490E34-F152-459A-B144-D63C4B37169C}"/>
    <hyperlink ref="B16:C16" location="Arbitramentos!A1" display="Arbitramentos" xr:uid="{68C05FF7-0D32-4E76-924A-66F549725A57}"/>
    <hyperlink ref="B14:C14" location="Judiciales!A1" display="Judiciales" xr:uid="{9E1194E2-E22E-4A7A-BE78-B89D8B01BB21}"/>
    <hyperlink ref="B6:C6" location="Portada!A1" display="Portada" xr:uid="{68104EEB-69C6-43F6-8621-70C3DA02D0C1}"/>
    <hyperlink ref="B22:C22" location="Resumen!A1" display="Resumen (Certificación a presentar)" xr:uid="{AFA300E0-8BD0-4567-8F42-0E9712C88F2E}"/>
    <hyperlink ref="B20:C20" location="Pagos!A1" display="Pagos" xr:uid="{8AFF0FA0-7E85-45BB-B0DF-CDBA2B9FB8AA}"/>
    <hyperlink ref="B18:C18" location="'Comité de conciliación'!A1" display="Comité de Conciliación" xr:uid="{90284A08-A828-41F5-AF1F-34A2ED987D0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0"/>
  <sheetViews>
    <sheetView showGridLines="0" showRowColHeaders="0" topLeftCell="C1" zoomScale="80" zoomScaleNormal="80" workbookViewId="0">
      <selection activeCell="E25" sqref="E25:R30"/>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34.5703125" style="6" customWidth="1"/>
    <col min="10" max="18" width="9.140625" style="6" customWidth="1"/>
    <col min="19" max="19" width="6.5703125" style="6" customWidth="1"/>
    <col min="20" max="21" width="9.140625" style="6" customWidth="1"/>
    <col min="22" max="22" width="15.42578125" style="6" customWidth="1"/>
    <col min="23" max="38" width="9.140625" style="6" customWidth="1"/>
    <col min="39" max="16384" width="11.42578125" style="6"/>
  </cols>
  <sheetData>
    <row r="1" spans="2:22" ht="26.25" customHeight="1">
      <c r="E1" s="138" t="s">
        <v>17</v>
      </c>
      <c r="F1" s="138"/>
      <c r="G1" s="138"/>
      <c r="H1" s="138"/>
      <c r="I1" s="138"/>
      <c r="J1" s="138"/>
      <c r="K1" s="138"/>
      <c r="L1" s="138"/>
      <c r="M1" s="138"/>
      <c r="N1" s="138"/>
      <c r="O1" s="138"/>
      <c r="P1" s="138"/>
      <c r="Q1" s="138"/>
      <c r="R1" s="138"/>
      <c r="S1" s="138"/>
      <c r="T1" s="138"/>
      <c r="U1" s="138"/>
      <c r="V1" s="138"/>
    </row>
    <row r="2" spans="2:22" ht="15" customHeight="1">
      <c r="E2" s="138"/>
      <c r="F2" s="138"/>
      <c r="G2" s="138"/>
      <c r="H2" s="138"/>
      <c r="I2" s="138"/>
      <c r="J2" s="138"/>
      <c r="K2" s="138"/>
      <c r="L2" s="138"/>
      <c r="M2" s="138"/>
      <c r="N2" s="138"/>
      <c r="O2" s="138"/>
      <c r="P2" s="138"/>
      <c r="Q2" s="138"/>
      <c r="R2" s="138"/>
      <c r="S2" s="138"/>
      <c r="T2" s="138"/>
      <c r="U2" s="138"/>
      <c r="V2" s="138"/>
    </row>
    <row r="3" spans="2:22" ht="15.75" customHeight="1" thickBot="1">
      <c r="E3" s="139"/>
      <c r="F3" s="139"/>
      <c r="G3" s="139"/>
      <c r="H3" s="139"/>
      <c r="I3" s="139"/>
      <c r="J3" s="139"/>
      <c r="K3" s="139"/>
      <c r="L3" s="139"/>
      <c r="M3" s="139"/>
      <c r="N3" s="139"/>
      <c r="O3" s="139"/>
      <c r="P3" s="139"/>
      <c r="Q3" s="139"/>
      <c r="R3" s="139"/>
      <c r="S3" s="139"/>
      <c r="T3" s="139"/>
      <c r="U3" s="139"/>
      <c r="V3" s="139"/>
    </row>
    <row r="5" spans="2:22" ht="14.25" customHeight="1">
      <c r="E5" s="152" t="s">
        <v>89</v>
      </c>
      <c r="F5" s="152"/>
      <c r="G5" s="152"/>
      <c r="H5" s="152"/>
      <c r="I5" s="152"/>
      <c r="J5" s="152"/>
      <c r="K5" s="152"/>
      <c r="L5" s="152"/>
      <c r="M5" s="152"/>
      <c r="N5" s="152"/>
      <c r="O5" s="152"/>
      <c r="P5" s="152"/>
      <c r="Q5" s="152"/>
      <c r="R5" s="152"/>
      <c r="T5" s="143" t="s">
        <v>90</v>
      </c>
      <c r="U5" s="143"/>
      <c r="V5" s="143"/>
    </row>
    <row r="6" spans="2:22">
      <c r="B6" s="107" t="s">
        <v>3</v>
      </c>
      <c r="C6" s="107"/>
      <c r="E6" s="152"/>
      <c r="F6" s="152"/>
      <c r="G6" s="152"/>
      <c r="H6" s="152"/>
      <c r="I6" s="152"/>
      <c r="J6" s="152"/>
      <c r="K6" s="152"/>
      <c r="L6" s="152"/>
      <c r="M6" s="152"/>
      <c r="N6" s="152"/>
      <c r="O6" s="152"/>
      <c r="P6" s="152"/>
      <c r="Q6" s="152"/>
      <c r="R6" s="152"/>
      <c r="T6" s="143"/>
      <c r="U6" s="143"/>
      <c r="V6" s="143"/>
    </row>
    <row r="7" spans="2:22" ht="14.65" customHeight="1">
      <c r="B7" s="107"/>
      <c r="C7" s="107"/>
      <c r="P7" s="16"/>
      <c r="Q7" s="16"/>
      <c r="R7" s="16"/>
      <c r="T7" s="143"/>
      <c r="U7" s="143"/>
      <c r="V7" s="143"/>
    </row>
    <row r="8" spans="2:22" ht="19.5" customHeight="1">
      <c r="B8" s="107" t="s">
        <v>7</v>
      </c>
      <c r="C8" s="107"/>
      <c r="E8" s="134" t="str">
        <f>"Su entidad gestionó sesiones del comité de conciliación a través del sistema eKOGUI durante el semestre "&amp;Portada!I6</f>
        <v>Su entidad gestionó sesiones del comité de conciliación a través del sistema eKOGUI durante el semestre I - 2025</v>
      </c>
      <c r="F8" s="134"/>
      <c r="G8" s="134"/>
      <c r="H8" s="134"/>
      <c r="I8" s="134"/>
      <c r="J8" s="134"/>
      <c r="K8" s="134"/>
      <c r="L8" s="134"/>
      <c r="M8" s="134"/>
      <c r="N8" s="134"/>
      <c r="O8" s="134"/>
      <c r="P8" s="134"/>
      <c r="Q8" s="134"/>
      <c r="R8" s="212" t="s">
        <v>91</v>
      </c>
      <c r="T8" s="143"/>
      <c r="U8" s="143"/>
      <c r="V8" s="143"/>
    </row>
    <row r="9" spans="2:22">
      <c r="B9" s="107"/>
      <c r="C9" s="107"/>
      <c r="E9" s="134"/>
      <c r="F9" s="134"/>
      <c r="G9" s="134"/>
      <c r="H9" s="134"/>
      <c r="I9" s="134"/>
      <c r="J9" s="134"/>
      <c r="K9" s="134"/>
      <c r="L9" s="134"/>
      <c r="M9" s="134"/>
      <c r="N9" s="134"/>
      <c r="O9" s="134"/>
      <c r="P9" s="134"/>
      <c r="Q9" s="134"/>
      <c r="R9" s="212"/>
      <c r="T9" s="143"/>
      <c r="U9" s="143"/>
      <c r="V9" s="143"/>
    </row>
    <row r="10" spans="2:22" ht="20.25" customHeight="1">
      <c r="B10" s="107" t="s">
        <v>9</v>
      </c>
      <c r="C10" s="107"/>
      <c r="E10" s="211" t="s">
        <v>92</v>
      </c>
      <c r="F10" s="211"/>
      <c r="G10" s="211"/>
      <c r="H10" s="211"/>
      <c r="I10" s="211"/>
      <c r="J10" s="211"/>
      <c r="K10" s="211"/>
      <c r="L10" s="211"/>
      <c r="M10" s="211"/>
      <c r="N10" s="211"/>
      <c r="O10" s="211"/>
      <c r="P10" s="211"/>
      <c r="Q10" s="211"/>
      <c r="R10" s="212" t="s">
        <v>91</v>
      </c>
      <c r="T10" s="143"/>
      <c r="U10" s="143"/>
      <c r="V10" s="143"/>
    </row>
    <row r="11" spans="2:22">
      <c r="B11" s="107"/>
      <c r="C11" s="107"/>
      <c r="E11" s="211"/>
      <c r="F11" s="211"/>
      <c r="G11" s="211"/>
      <c r="H11" s="211"/>
      <c r="I11" s="211"/>
      <c r="J11" s="211"/>
      <c r="K11" s="211"/>
      <c r="L11" s="211"/>
      <c r="M11" s="211"/>
      <c r="N11" s="211"/>
      <c r="O11" s="211"/>
      <c r="P11" s="211"/>
      <c r="Q11" s="211"/>
      <c r="R11" s="212"/>
      <c r="T11" s="143"/>
      <c r="U11" s="143"/>
      <c r="V11" s="143"/>
    </row>
    <row r="12" spans="2:22" ht="20.25" customHeight="1">
      <c r="B12" s="107" t="s">
        <v>10</v>
      </c>
      <c r="C12" s="107"/>
      <c r="T12" s="143"/>
      <c r="U12" s="143"/>
      <c r="V12" s="143"/>
    </row>
    <row r="13" spans="2:22">
      <c r="B13" s="107"/>
      <c r="C13" s="107"/>
      <c r="E13" s="210" t="s">
        <v>93</v>
      </c>
      <c r="F13" s="210"/>
      <c r="G13" s="210"/>
      <c r="H13" s="210"/>
      <c r="I13" s="210"/>
      <c r="J13" s="210"/>
      <c r="K13" s="210"/>
      <c r="L13" s="210"/>
      <c r="M13" s="210"/>
      <c r="N13" s="210"/>
      <c r="O13" s="210"/>
      <c r="T13" s="118" t="s">
        <v>21</v>
      </c>
      <c r="U13" s="118"/>
      <c r="V13" s="118"/>
    </row>
    <row r="14" spans="2:22" ht="20.25" customHeight="1">
      <c r="B14" s="107" t="s">
        <v>12</v>
      </c>
      <c r="C14" s="107"/>
      <c r="E14" s="210"/>
      <c r="F14" s="210"/>
      <c r="G14" s="210"/>
      <c r="H14" s="210"/>
      <c r="I14" s="210"/>
      <c r="J14" s="213" t="s">
        <v>94</v>
      </c>
      <c r="K14" s="213"/>
      <c r="L14" s="213" t="s">
        <v>95</v>
      </c>
      <c r="M14" s="213"/>
      <c r="N14" s="213" t="s">
        <v>96</v>
      </c>
      <c r="O14" s="213"/>
      <c r="T14" s="118"/>
      <c r="U14" s="118"/>
      <c r="V14" s="118"/>
    </row>
    <row r="15" spans="2:22" ht="30.75" customHeight="1">
      <c r="B15" s="107"/>
      <c r="C15" s="107"/>
      <c r="E15" s="175" t="s">
        <v>97</v>
      </c>
      <c r="F15" s="175"/>
      <c r="G15" s="175"/>
      <c r="H15" s="175"/>
      <c r="I15" s="176"/>
      <c r="J15" s="174"/>
      <c r="K15" s="217"/>
      <c r="L15" s="174"/>
      <c r="M15" s="217"/>
      <c r="N15" s="215">
        <f>+J15+L15</f>
        <v>0</v>
      </c>
      <c r="O15" s="215"/>
      <c r="T15" s="17"/>
      <c r="U15" s="17"/>
      <c r="V15" s="17"/>
    </row>
    <row r="16" spans="2:22" ht="30.75" customHeight="1">
      <c r="B16" s="107" t="s">
        <v>16</v>
      </c>
      <c r="C16" s="107"/>
      <c r="E16" s="191" t="s">
        <v>98</v>
      </c>
      <c r="F16" s="191"/>
      <c r="G16" s="191"/>
      <c r="H16" s="191"/>
      <c r="I16" s="201"/>
      <c r="J16" s="177"/>
      <c r="K16" s="218"/>
      <c r="L16" s="177"/>
      <c r="M16" s="218"/>
      <c r="N16" s="216">
        <f>+J16+L16</f>
        <v>0</v>
      </c>
      <c r="O16" s="216"/>
    </row>
    <row r="17" spans="2:19" ht="30.75" customHeight="1">
      <c r="B17" s="107"/>
      <c r="C17" s="107"/>
      <c r="E17" s="175" t="s">
        <v>99</v>
      </c>
      <c r="F17" s="175"/>
      <c r="G17" s="175"/>
      <c r="H17" s="175"/>
      <c r="I17" s="176"/>
      <c r="J17" s="174">
        <v>1</v>
      </c>
      <c r="K17" s="217"/>
      <c r="L17" s="174"/>
      <c r="M17" s="217"/>
      <c r="N17" s="215">
        <f>+J17+L17</f>
        <v>1</v>
      </c>
      <c r="O17" s="215"/>
      <c r="S17" s="18"/>
    </row>
    <row r="18" spans="2:19" ht="20.25" customHeight="1">
      <c r="B18" s="107" t="s">
        <v>17</v>
      </c>
      <c r="C18" s="107"/>
      <c r="S18" s="18"/>
    </row>
    <row r="19" spans="2:19" ht="27" customHeight="1">
      <c r="B19" s="107"/>
      <c r="C19" s="107"/>
      <c r="E19" s="213" t="s">
        <v>100</v>
      </c>
      <c r="F19" s="213"/>
      <c r="G19" s="213"/>
      <c r="H19" s="213"/>
      <c r="I19" s="213"/>
      <c r="J19" s="214" t="s">
        <v>60</v>
      </c>
      <c r="K19" s="214"/>
    </row>
    <row r="20" spans="2:19" ht="30.75" customHeight="1">
      <c r="B20" s="107" t="s">
        <v>18</v>
      </c>
      <c r="C20" s="107"/>
      <c r="E20" s="175" t="s">
        <v>101</v>
      </c>
      <c r="F20" s="175"/>
      <c r="G20" s="175"/>
      <c r="H20" s="175"/>
      <c r="I20" s="176"/>
      <c r="J20" s="174">
        <v>0</v>
      </c>
      <c r="K20" s="169"/>
    </row>
    <row r="21" spans="2:19" ht="30.75" customHeight="1">
      <c r="B21" s="107"/>
      <c r="C21" s="107"/>
      <c r="E21" s="191" t="s">
        <v>102</v>
      </c>
      <c r="F21" s="191"/>
      <c r="G21" s="191"/>
      <c r="H21" s="191"/>
      <c r="I21" s="201"/>
      <c r="J21" s="177">
        <v>0</v>
      </c>
      <c r="K21" s="172"/>
    </row>
    <row r="22" spans="2:19" ht="39" customHeight="1">
      <c r="B22" s="107" t="s">
        <v>19</v>
      </c>
      <c r="C22" s="107"/>
      <c r="E22" s="175" t="s">
        <v>103</v>
      </c>
      <c r="F22" s="175"/>
      <c r="G22" s="175"/>
      <c r="H22" s="175"/>
      <c r="I22" s="176"/>
      <c r="J22" s="174">
        <v>1</v>
      </c>
      <c r="K22" s="169"/>
    </row>
    <row r="23" spans="2:19">
      <c r="O23" s="19"/>
    </row>
    <row r="24" spans="2:19" ht="27.75" customHeight="1">
      <c r="E24" s="124" t="s">
        <v>38</v>
      </c>
      <c r="F24" s="124"/>
      <c r="G24" s="124"/>
      <c r="H24" s="124"/>
      <c r="I24" s="124"/>
      <c r="J24" s="124"/>
      <c r="K24" s="124"/>
      <c r="L24" s="124"/>
      <c r="M24" s="124"/>
      <c r="N24" s="124"/>
      <c r="O24" s="124"/>
      <c r="P24" s="124"/>
      <c r="Q24" s="124"/>
      <c r="R24" s="124"/>
    </row>
    <row r="25" spans="2:19" ht="15.75" customHeight="1">
      <c r="E25" s="126" t="s">
        <v>655</v>
      </c>
      <c r="F25" s="126"/>
      <c r="G25" s="126"/>
      <c r="H25" s="126"/>
      <c r="I25" s="126"/>
      <c r="J25" s="126"/>
      <c r="K25" s="126"/>
      <c r="L25" s="126"/>
      <c r="M25" s="126"/>
      <c r="N25" s="126"/>
      <c r="O25" s="126"/>
      <c r="P25" s="126"/>
      <c r="Q25" s="126"/>
      <c r="R25" s="126"/>
    </row>
    <row r="26" spans="2:19" ht="15.75" customHeight="1">
      <c r="E26" s="126"/>
      <c r="F26" s="126"/>
      <c r="G26" s="126"/>
      <c r="H26" s="126"/>
      <c r="I26" s="126"/>
      <c r="J26" s="126"/>
      <c r="K26" s="126"/>
      <c r="L26" s="126"/>
      <c r="M26" s="126"/>
      <c r="N26" s="126"/>
      <c r="O26" s="126"/>
      <c r="P26" s="126"/>
      <c r="Q26" s="126"/>
      <c r="R26" s="126"/>
    </row>
    <row r="27" spans="2:19">
      <c r="E27" s="126"/>
      <c r="F27" s="126"/>
      <c r="G27" s="126"/>
      <c r="H27" s="126"/>
      <c r="I27" s="126"/>
      <c r="J27" s="126"/>
      <c r="K27" s="126"/>
      <c r="L27" s="126"/>
      <c r="M27" s="126"/>
      <c r="N27" s="126"/>
      <c r="O27" s="126"/>
      <c r="P27" s="126"/>
      <c r="Q27" s="126"/>
      <c r="R27" s="126"/>
    </row>
    <row r="28" spans="2:19">
      <c r="E28" s="126"/>
      <c r="F28" s="126"/>
      <c r="G28" s="126"/>
      <c r="H28" s="126"/>
      <c r="I28" s="126"/>
      <c r="J28" s="126"/>
      <c r="K28" s="126"/>
      <c r="L28" s="126"/>
      <c r="M28" s="126"/>
      <c r="N28" s="126"/>
      <c r="O28" s="126"/>
      <c r="P28" s="126"/>
      <c r="Q28" s="126"/>
      <c r="R28" s="126"/>
    </row>
    <row r="29" spans="2:19">
      <c r="E29" s="126"/>
      <c r="F29" s="126"/>
      <c r="G29" s="126"/>
      <c r="H29" s="126"/>
      <c r="I29" s="126"/>
      <c r="J29" s="126"/>
      <c r="K29" s="126"/>
      <c r="L29" s="126"/>
      <c r="M29" s="126"/>
      <c r="N29" s="126"/>
      <c r="O29" s="126"/>
      <c r="P29" s="126"/>
      <c r="Q29" s="126"/>
      <c r="R29" s="126"/>
    </row>
    <row r="30" spans="2:19">
      <c r="E30" s="126"/>
      <c r="F30" s="126"/>
      <c r="G30" s="126"/>
      <c r="H30" s="126"/>
      <c r="I30" s="126"/>
      <c r="J30" s="126"/>
      <c r="K30" s="126"/>
      <c r="L30" s="126"/>
      <c r="M30" s="126"/>
      <c r="N30" s="126"/>
      <c r="O30" s="126"/>
      <c r="P30" s="126"/>
      <c r="Q30" s="126"/>
      <c r="R30" s="126"/>
    </row>
  </sheetData>
  <sheetProtection algorithmName="SHA-512" hashValue="1oe/3PVvXAP0okQl85CGBO0I2y9W/mOGrIFfkQKbyFtx4CiLmPYfFT0jUoy26aDh7OQ8o0MH8/tEUY+98S24sQ==" saltValue="OWEdMn6HBKY3wznpUQ2mVA==" spinCount="100000" sheet="1" objects="1" scenarios="1"/>
  <mergeCells count="52">
    <mergeCell ref="E22:I22"/>
    <mergeCell ref="B22:C22"/>
    <mergeCell ref="J22:K22"/>
    <mergeCell ref="J21:K21"/>
    <mergeCell ref="J20:K20"/>
    <mergeCell ref="J15:K15"/>
    <mergeCell ref="L15:M15"/>
    <mergeCell ref="L17:M17"/>
    <mergeCell ref="E20:I20"/>
    <mergeCell ref="E21:I21"/>
    <mergeCell ref="B19:C19"/>
    <mergeCell ref="E19:I19"/>
    <mergeCell ref="T13:V14"/>
    <mergeCell ref="J14:K14"/>
    <mergeCell ref="L14:M14"/>
    <mergeCell ref="N14:O14"/>
    <mergeCell ref="J19:K19"/>
    <mergeCell ref="E15:I15"/>
    <mergeCell ref="E16:I16"/>
    <mergeCell ref="E17:I17"/>
    <mergeCell ref="N15:O15"/>
    <mergeCell ref="N16:O16"/>
    <mergeCell ref="N17:O17"/>
    <mergeCell ref="J17:K17"/>
    <mergeCell ref="L16:M16"/>
    <mergeCell ref="J16:K16"/>
    <mergeCell ref="B9:C9"/>
    <mergeCell ref="E13:O13"/>
    <mergeCell ref="T5:V12"/>
    <mergeCell ref="E1:V3"/>
    <mergeCell ref="E14:I14"/>
    <mergeCell ref="E5:R6"/>
    <mergeCell ref="E8:Q9"/>
    <mergeCell ref="E10:Q11"/>
    <mergeCell ref="R8:R9"/>
    <mergeCell ref="R10:R11"/>
    <mergeCell ref="E24:R24"/>
    <mergeCell ref="E25:R30"/>
    <mergeCell ref="B21:C21"/>
    <mergeCell ref="B6:C6"/>
    <mergeCell ref="B8:C8"/>
    <mergeCell ref="B10:C10"/>
    <mergeCell ref="B12:C12"/>
    <mergeCell ref="B11:C11"/>
    <mergeCell ref="B16:C16"/>
    <mergeCell ref="B18:C18"/>
    <mergeCell ref="B20:C20"/>
    <mergeCell ref="B14:C14"/>
    <mergeCell ref="B13:C13"/>
    <mergeCell ref="B15:C15"/>
    <mergeCell ref="B17:C17"/>
    <mergeCell ref="B7:C7"/>
  </mergeCells>
  <dataValidations count="1">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T13:V14" r:id="rId1" display="Acceder a la guía" xr:uid="{E7281801-F8AC-4A46-BE3E-935D76FC43D2}"/>
    <hyperlink ref="B10:C10" location="Abogados!A1" display="Abogados" xr:uid="{1264D986-70C5-4A7D-9919-98E62B1BB201}"/>
    <hyperlink ref="B12:C12" location="'Registro Casos'!A1" display="Registro Casos" xr:uid="{5FB35207-5F86-48FB-8B8A-9100A8C02EC8}"/>
    <hyperlink ref="B8:C8" location="Usuarios!A1" display="Usuarios" xr:uid="{195524A6-DE27-4114-A852-0B207432BECD}"/>
    <hyperlink ref="B16:C16" location="Arbitramentos!A1" display="Arbitramentos" xr:uid="{86A4ABDB-2DD6-4994-99EC-A3123DB5F183}"/>
    <hyperlink ref="B14:C14" location="Judiciales!A1" display="Judiciales" xr:uid="{D3A8BEE0-CF90-473D-86A2-A1CC21DE081E}"/>
    <hyperlink ref="B6:C6" location="Portada!A1" display="Portada" xr:uid="{145F5F2F-38C1-4A6E-8107-765BB929FA74}"/>
    <hyperlink ref="B22:C22" location="Resumen!A1" display="Resumen (Certificación a presentar)" xr:uid="{3D9C632B-C2D9-4D8D-925B-B02535BB2767}"/>
    <hyperlink ref="B20:C20" location="Pagos!A1" display="Pagos" xr:uid="{6FD7330B-9D1A-4CD0-906B-2A731D5C8590}"/>
    <hyperlink ref="B18:C18" location="'Comité de conciliación'!A1" display="Comité de Conciliación" xr:uid="{CE7731D1-C005-4E3A-BA1B-0AF03369F020}"/>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C8991133-1BA4-4D5C-A234-7AE54BB63BB7}">
            <xm:f>Administrador!#REF!="N/A"</xm:f>
            <x14:dxf>
              <font>
                <color theme="0" tint="-4.9989318521683403E-2"/>
              </font>
              <fill>
                <patternFill>
                  <bgColor theme="0" tint="-4.9989318521683403E-2"/>
                </patternFill>
              </fill>
              <border>
                <left/>
                <right/>
                <top/>
                <bottom/>
                <vertical/>
                <horizontal/>
              </border>
            </x14:dxf>
          </x14:cfRule>
          <x14:cfRule type="expression" priority="4" id="{525170AD-4097-4E60-A66E-0765CAACD08D}">
            <xm:f>Administrador!#REF!="No"</xm:f>
            <x14:dxf>
              <font>
                <color theme="0" tint="-4.9989318521683403E-2"/>
              </font>
              <fill>
                <patternFill>
                  <bgColor theme="0" tint="-4.9989318521683403E-2"/>
                </patternFill>
              </fill>
              <border>
                <left/>
                <right/>
                <top/>
                <bottom/>
              </border>
            </x14:dxf>
          </x14:cfRule>
          <xm:sqref>R8</xm:sqref>
        </x14:conditionalFormatting>
        <x14:conditionalFormatting xmlns:xm="http://schemas.microsoft.com/office/excel/2006/main">
          <x14:cfRule type="expression" priority="1" id="{835A6D0E-1584-4F38-9C9A-4F8C959C5FC8}">
            <xm:f>Administrador!#REF!="N/A"</xm:f>
            <x14:dxf>
              <font>
                <color theme="0" tint="-4.9989318521683403E-2"/>
              </font>
              <fill>
                <patternFill>
                  <bgColor theme="0" tint="-4.9989318521683403E-2"/>
                </patternFill>
              </fill>
              <border>
                <left/>
                <right/>
                <top/>
                <bottom/>
                <vertical/>
                <horizontal/>
              </border>
            </x14:dxf>
          </x14:cfRule>
          <x14:cfRule type="expression" priority="2" id="{3E099285-CA11-4253-A603-5EC71EC3D4EE}">
            <xm:f>Administrador!#REF!="No"</xm:f>
            <x14:dxf>
              <font>
                <color theme="0" tint="-4.9989318521683403E-2"/>
              </font>
              <fill>
                <patternFill>
                  <bgColor theme="0" tint="-4.9989318521683403E-2"/>
                </patternFill>
              </fill>
              <border>
                <left/>
                <right/>
                <top/>
                <bottom/>
              </border>
            </x14:dxf>
          </x14:cfRule>
          <xm:sqref>R10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DD4ED018-34D0-463D-B727-8AD765BAABD0}">
          <x14:formula1>
            <xm:f>Administrador!$D$12:$D$13</xm:f>
          </x14:formula1>
          <xm:sqref>R8 R10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W30"/>
  <sheetViews>
    <sheetView showGridLines="0" showRowColHeaders="0" topLeftCell="B1" zoomScale="80" zoomScaleNormal="80" workbookViewId="0">
      <selection activeCell="E17" sqref="E17:S21"/>
    </sheetView>
  </sheetViews>
  <sheetFormatPr baseColWidth="10" defaultColWidth="11.42578125" defaultRowHeight="20.25"/>
  <cols>
    <col min="1" max="1" width="0" style="6" hidden="1" customWidth="1"/>
    <col min="2" max="2" width="17.7109375" style="55" customWidth="1"/>
    <col min="3" max="3" width="19.85546875" style="55" customWidth="1"/>
    <col min="4" max="14" width="9.140625" style="6" customWidth="1"/>
    <col min="15" max="15" width="9.140625" style="6" hidden="1" customWidth="1"/>
    <col min="16" max="19" width="9.140625" style="6" customWidth="1"/>
    <col min="20" max="20" width="14.42578125" style="6" customWidth="1"/>
    <col min="21" max="22" width="9.140625" style="6" customWidth="1"/>
    <col min="23" max="23" width="17.5703125" style="6" customWidth="1"/>
    <col min="24" max="44" width="9.140625" style="6" customWidth="1"/>
    <col min="45" max="16384" width="11.42578125" style="6"/>
  </cols>
  <sheetData>
    <row r="2" spans="2:23">
      <c r="E2" s="138" t="s">
        <v>18</v>
      </c>
      <c r="F2" s="138"/>
      <c r="G2" s="138"/>
      <c r="H2" s="138"/>
      <c r="I2" s="138"/>
      <c r="J2" s="138"/>
      <c r="K2" s="138"/>
      <c r="L2" s="138"/>
      <c r="M2" s="138"/>
      <c r="N2" s="138"/>
      <c r="O2" s="138"/>
      <c r="P2" s="138"/>
      <c r="Q2" s="138"/>
      <c r="R2" s="138"/>
      <c r="S2" s="138"/>
      <c r="T2" s="138"/>
      <c r="U2" s="138"/>
      <c r="V2" s="138"/>
      <c r="W2" s="138"/>
    </row>
    <row r="3" spans="2:23" ht="21" thickBot="1">
      <c r="E3" s="139"/>
      <c r="F3" s="139"/>
      <c r="G3" s="139"/>
      <c r="H3" s="139"/>
      <c r="I3" s="139"/>
      <c r="J3" s="139"/>
      <c r="K3" s="139"/>
      <c r="L3" s="139"/>
      <c r="M3" s="139"/>
      <c r="N3" s="139"/>
      <c r="O3" s="139"/>
      <c r="P3" s="139"/>
      <c r="Q3" s="139"/>
      <c r="R3" s="139"/>
      <c r="S3" s="139"/>
      <c r="T3" s="139"/>
      <c r="U3" s="139"/>
      <c r="V3" s="139"/>
      <c r="W3" s="139"/>
    </row>
    <row r="5" spans="2:23" ht="15.75" customHeight="1">
      <c r="E5" s="152" t="s">
        <v>104</v>
      </c>
      <c r="F5" s="152"/>
      <c r="G5" s="152"/>
      <c r="H5" s="152"/>
      <c r="I5" s="152"/>
      <c r="J5" s="152"/>
      <c r="K5" s="152"/>
      <c r="L5" s="152"/>
      <c r="M5" s="152"/>
      <c r="N5" s="152"/>
      <c r="O5" s="152"/>
      <c r="P5" s="152"/>
      <c r="Q5" s="152"/>
      <c r="R5" s="152"/>
      <c r="S5" s="152"/>
      <c r="U5" s="143" t="s">
        <v>105</v>
      </c>
      <c r="V5" s="143"/>
      <c r="W5" s="143"/>
    </row>
    <row r="6" spans="2:23" ht="19.5" customHeight="1">
      <c r="B6" s="107" t="s">
        <v>3</v>
      </c>
      <c r="C6" s="107"/>
      <c r="E6" s="152"/>
      <c r="F6" s="152"/>
      <c r="G6" s="152"/>
      <c r="H6" s="152"/>
      <c r="I6" s="152"/>
      <c r="J6" s="152"/>
      <c r="K6" s="152"/>
      <c r="L6" s="152"/>
      <c r="M6" s="152"/>
      <c r="N6" s="152"/>
      <c r="O6" s="152"/>
      <c r="P6" s="152"/>
      <c r="Q6" s="152"/>
      <c r="R6" s="152"/>
      <c r="S6" s="152"/>
      <c r="U6" s="143"/>
      <c r="V6" s="143"/>
      <c r="W6" s="143"/>
    </row>
    <row r="7" spans="2:23" ht="19.5" customHeight="1">
      <c r="B7" s="107"/>
      <c r="C7" s="107"/>
      <c r="S7" s="89"/>
      <c r="T7" s="89"/>
      <c r="U7" s="143"/>
      <c r="V7" s="143"/>
      <c r="W7" s="143"/>
    </row>
    <row r="8" spans="2:23" ht="19.5" customHeight="1">
      <c r="B8" s="107" t="s">
        <v>7</v>
      </c>
      <c r="C8" s="107"/>
      <c r="S8" s="89"/>
      <c r="T8" s="89"/>
      <c r="U8" s="143"/>
      <c r="V8" s="143"/>
      <c r="W8" s="143"/>
    </row>
    <row r="9" spans="2:23" ht="11.25" customHeight="1">
      <c r="B9" s="107"/>
      <c r="C9" s="107"/>
      <c r="E9" s="221" t="s">
        <v>106</v>
      </c>
      <c r="F9" s="221"/>
      <c r="G9" s="221"/>
      <c r="H9" s="221"/>
      <c r="I9" s="221"/>
      <c r="J9" s="221"/>
      <c r="K9" s="221"/>
      <c r="L9" s="221"/>
      <c r="M9" s="221"/>
      <c r="N9" s="221"/>
      <c r="O9" s="221"/>
      <c r="P9" s="221"/>
      <c r="Q9" s="221"/>
      <c r="R9" s="212" t="s">
        <v>107</v>
      </c>
      <c r="S9" s="212"/>
      <c r="T9" s="89"/>
      <c r="U9" s="143"/>
      <c r="V9" s="143"/>
      <c r="W9" s="143"/>
    </row>
    <row r="10" spans="2:23" ht="20.25" customHeight="1">
      <c r="B10" s="107" t="s">
        <v>9</v>
      </c>
      <c r="C10" s="107"/>
      <c r="E10" s="221"/>
      <c r="F10" s="221"/>
      <c r="G10" s="221"/>
      <c r="H10" s="221"/>
      <c r="I10" s="221"/>
      <c r="J10" s="221"/>
      <c r="K10" s="221"/>
      <c r="L10" s="221"/>
      <c r="M10" s="221"/>
      <c r="N10" s="221"/>
      <c r="O10" s="221"/>
      <c r="P10" s="221"/>
      <c r="Q10" s="221"/>
      <c r="R10" s="212"/>
      <c r="S10" s="212"/>
      <c r="T10" s="57" t="str">
        <f>IF(R9="SI",1," ")</f>
        <v xml:space="preserve"> </v>
      </c>
      <c r="U10" s="143"/>
      <c r="V10" s="143"/>
      <c r="W10" s="143"/>
    </row>
    <row r="11" spans="2:23" ht="15.75" customHeight="1">
      <c r="B11" s="107"/>
      <c r="C11" s="107"/>
      <c r="E11" s="219" t="str">
        <f>IFERROR(IF(T10=1,"¿Cuántos pagos ha relacionado la entidad en ekOGUI?",IF(T10=_xleta.NOT,"")),"")</f>
        <v/>
      </c>
      <c r="F11" s="219"/>
      <c r="G11" s="219"/>
      <c r="H11" s="219"/>
      <c r="I11" s="219"/>
      <c r="J11" s="219"/>
      <c r="K11" s="219"/>
      <c r="L11" s="219"/>
      <c r="M11" s="219"/>
      <c r="N11" s="219"/>
      <c r="O11" s="219"/>
      <c r="P11" s="219"/>
      <c r="Q11" s="219"/>
      <c r="R11" s="220"/>
      <c r="S11" s="220"/>
      <c r="T11" s="89"/>
      <c r="U11" s="143"/>
      <c r="V11" s="143"/>
      <c r="W11" s="143"/>
    </row>
    <row r="12" spans="2:23" ht="15.75" customHeight="1">
      <c r="B12" s="107" t="s">
        <v>10</v>
      </c>
      <c r="C12" s="107"/>
      <c r="E12" s="219"/>
      <c r="F12" s="219"/>
      <c r="G12" s="219"/>
      <c r="H12" s="219"/>
      <c r="I12" s="219"/>
      <c r="J12" s="219"/>
      <c r="K12" s="219"/>
      <c r="L12" s="219"/>
      <c r="M12" s="219"/>
      <c r="N12" s="219"/>
      <c r="O12" s="219"/>
      <c r="P12" s="219"/>
      <c r="Q12" s="219"/>
      <c r="R12" s="220"/>
      <c r="S12" s="220"/>
      <c r="T12" s="89"/>
      <c r="U12" s="143"/>
      <c r="V12" s="143"/>
      <c r="W12" s="143"/>
    </row>
    <row r="13" spans="2:23" ht="15" customHeight="1">
      <c r="B13" s="107"/>
      <c r="C13" s="107"/>
      <c r="U13" s="118" t="s">
        <v>21</v>
      </c>
      <c r="V13" s="118"/>
      <c r="W13" s="118"/>
    </row>
    <row r="14" spans="2:23" ht="16.5" customHeight="1">
      <c r="B14" s="107" t="s">
        <v>12</v>
      </c>
      <c r="C14" s="107"/>
      <c r="U14" s="118"/>
      <c r="V14" s="118"/>
      <c r="W14" s="118"/>
    </row>
    <row r="15" spans="2:23" ht="20.25" customHeight="1">
      <c r="B15" s="107"/>
      <c r="C15" s="107"/>
      <c r="U15" s="17"/>
      <c r="V15" s="17"/>
      <c r="W15" s="17"/>
    </row>
    <row r="16" spans="2:23" ht="18" customHeight="1">
      <c r="B16" s="107" t="s">
        <v>16</v>
      </c>
      <c r="C16" s="107"/>
      <c r="E16" s="124" t="s">
        <v>38</v>
      </c>
      <c r="F16" s="124"/>
      <c r="G16" s="124"/>
      <c r="H16" s="124"/>
      <c r="I16" s="124"/>
      <c r="J16" s="124"/>
      <c r="K16" s="124"/>
      <c r="L16" s="124"/>
      <c r="M16" s="124"/>
      <c r="N16" s="124"/>
      <c r="O16" s="124"/>
      <c r="P16" s="124"/>
      <c r="Q16" s="124"/>
      <c r="R16" s="124"/>
      <c r="S16" s="124"/>
    </row>
    <row r="17" spans="2:19" ht="19.5" customHeight="1">
      <c r="B17" s="107"/>
      <c r="C17" s="107"/>
      <c r="E17" s="150" t="s">
        <v>657</v>
      </c>
      <c r="F17" s="150"/>
      <c r="G17" s="150"/>
      <c r="H17" s="150"/>
      <c r="I17" s="150"/>
      <c r="J17" s="150"/>
      <c r="K17" s="150"/>
      <c r="L17" s="150"/>
      <c r="M17" s="150"/>
      <c r="N17" s="150"/>
      <c r="O17" s="150"/>
      <c r="P17" s="150"/>
      <c r="Q17" s="150"/>
      <c r="R17" s="150"/>
      <c r="S17" s="150"/>
    </row>
    <row r="18" spans="2:19" ht="20.25" customHeight="1">
      <c r="B18" s="107" t="s">
        <v>17</v>
      </c>
      <c r="C18" s="107"/>
      <c r="E18" s="150"/>
      <c r="F18" s="150"/>
      <c r="G18" s="150"/>
      <c r="H18" s="150"/>
      <c r="I18" s="150"/>
      <c r="J18" s="150"/>
      <c r="K18" s="150"/>
      <c r="L18" s="150"/>
      <c r="M18" s="150"/>
      <c r="N18" s="150"/>
      <c r="O18" s="150"/>
      <c r="P18" s="150"/>
      <c r="Q18" s="150"/>
      <c r="R18" s="150"/>
      <c r="S18" s="150"/>
    </row>
    <row r="19" spans="2:19" ht="23.25" customHeight="1">
      <c r="B19" s="107"/>
      <c r="C19" s="107"/>
      <c r="E19" s="150"/>
      <c r="F19" s="150"/>
      <c r="G19" s="150"/>
      <c r="H19" s="150"/>
      <c r="I19" s="150"/>
      <c r="J19" s="150"/>
      <c r="K19" s="150"/>
      <c r="L19" s="150"/>
      <c r="M19" s="150"/>
      <c r="N19" s="150"/>
      <c r="O19" s="150"/>
      <c r="P19" s="150"/>
      <c r="Q19" s="150"/>
      <c r="R19" s="150"/>
      <c r="S19" s="150"/>
    </row>
    <row r="20" spans="2:19">
      <c r="B20" s="107" t="s">
        <v>18</v>
      </c>
      <c r="C20" s="107"/>
      <c r="E20" s="150"/>
      <c r="F20" s="150"/>
      <c r="G20" s="150"/>
      <c r="H20" s="150"/>
      <c r="I20" s="150"/>
      <c r="J20" s="150"/>
      <c r="K20" s="150"/>
      <c r="L20" s="150"/>
      <c r="M20" s="150"/>
      <c r="N20" s="150"/>
      <c r="O20" s="150"/>
      <c r="P20" s="150"/>
      <c r="Q20" s="150"/>
      <c r="R20" s="150"/>
      <c r="S20" s="150"/>
    </row>
    <row r="21" spans="2:19" ht="13.5" customHeight="1">
      <c r="B21" s="107"/>
      <c r="C21" s="107"/>
      <c r="E21" s="150"/>
      <c r="F21" s="150"/>
      <c r="G21" s="150"/>
      <c r="H21" s="150"/>
      <c r="I21" s="150"/>
      <c r="J21" s="150"/>
      <c r="K21" s="150"/>
      <c r="L21" s="150"/>
      <c r="M21" s="150"/>
      <c r="N21" s="150"/>
      <c r="O21" s="150"/>
      <c r="P21" s="150"/>
      <c r="Q21" s="150"/>
      <c r="R21" s="150"/>
      <c r="S21" s="150"/>
    </row>
    <row r="22" spans="2:19" ht="45.75" customHeight="1">
      <c r="B22" s="107" t="s">
        <v>19</v>
      </c>
      <c r="C22" s="107"/>
    </row>
    <row r="30" spans="2:19">
      <c r="J30" s="19"/>
    </row>
  </sheetData>
  <sheetProtection algorithmName="SHA-512" hashValue="GRoIKtwVGL4O4dCZS1m6C9UKUTHjL3KBlfHmOSDkNYj/ElCc3vvG5wDU4N3xhOh6pKos1EO9WXrvW1JzEx3w5w==" saltValue="DggJgA3VLgq2Mj8d+5wRhQ==" spinCount="100000" sheet="1" objects="1" scenarios="1"/>
  <mergeCells count="27">
    <mergeCell ref="B22:C22"/>
    <mergeCell ref="B12:C12"/>
    <mergeCell ref="B11:C11"/>
    <mergeCell ref="U5:W12"/>
    <mergeCell ref="E5:S6"/>
    <mergeCell ref="E9:Q10"/>
    <mergeCell ref="B21:C21"/>
    <mergeCell ref="U13:W14"/>
    <mergeCell ref="B16:C16"/>
    <mergeCell ref="B18:C18"/>
    <mergeCell ref="B20:C20"/>
    <mergeCell ref="B17:C17"/>
    <mergeCell ref="B19:C19"/>
    <mergeCell ref="B14:C14"/>
    <mergeCell ref="B13:C13"/>
    <mergeCell ref="B15:C15"/>
    <mergeCell ref="E2:W3"/>
    <mergeCell ref="B6:C6"/>
    <mergeCell ref="B8:C8"/>
    <mergeCell ref="R9:S10"/>
    <mergeCell ref="B10:C10"/>
    <mergeCell ref="E11:Q12"/>
    <mergeCell ref="R11:S12"/>
    <mergeCell ref="E16:S16"/>
    <mergeCell ref="E17:S21"/>
    <mergeCell ref="B7:C7"/>
    <mergeCell ref="B9:C9"/>
  </mergeCells>
  <conditionalFormatting sqref="E11:Q12">
    <cfRule type="expression" dxfId="11" priority="5">
      <formula>$T$10&gt;1</formula>
    </cfRule>
  </conditionalFormatting>
  <conditionalFormatting sqref="R11:S12">
    <cfRule type="uniqueValues" dxfId="10" priority="1"/>
  </conditionalFormatting>
  <hyperlinks>
    <hyperlink ref="U13:W14" r:id="rId1" display="Acceder a la guía" xr:uid="{FFF40801-27B2-416F-A698-F4893E707D01}"/>
    <hyperlink ref="B10:C10" location="Abogados!A1" display="Abogados" xr:uid="{13E818C7-92CE-4361-9DC7-F9ED73852239}"/>
    <hyperlink ref="B12:C12" location="'Registro Casos'!A1" display="Registro Casos" xr:uid="{BECE5D87-A4AF-4EC9-BB91-500A8EFA1C99}"/>
    <hyperlink ref="B8:C8" location="Usuarios!A1" display="Usuarios" xr:uid="{93C36808-DD84-458B-96C5-43D08B0E62DC}"/>
    <hyperlink ref="B16:C16" location="Arbitramentos!A1" display="Arbitramentos" xr:uid="{A09C5F61-B094-4FCE-9A65-8C13D8CCA28E}"/>
    <hyperlink ref="B14:C14" location="Judiciales!A1" display="Judiciales" xr:uid="{4E7B46B0-902D-44BB-87F4-4EC40A187B35}"/>
    <hyperlink ref="B6:C6" location="Portada!A1" display="Portada" xr:uid="{C902A3CC-3B4D-4D44-A0EB-DC52EBEEDAA3}"/>
    <hyperlink ref="B22:C22" location="Resumen!A1" display="Resumen (Certificación a presentar)" xr:uid="{62B22EA9-B17D-4542-8042-285CABEFB461}"/>
    <hyperlink ref="B20:C20" location="Pagos!A1" display="Pagos" xr:uid="{93E6838F-30F3-47AB-908D-8B9970611624}"/>
    <hyperlink ref="B18:C18" location="'Comité de conciliación'!A1" display="Comité de Conciliación" xr:uid="{94D48EA9-FD10-466C-97DA-E8254F8CB107}"/>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8" id="{0620A925-0A8E-479A-8FC9-022326C23B80}">
            <xm:f>Administrador!#REF!="N/A"</xm:f>
            <x14:dxf>
              <font>
                <color theme="0" tint="-4.9989318521683403E-2"/>
              </font>
              <fill>
                <patternFill>
                  <bgColor theme="0" tint="-4.9989318521683403E-2"/>
                </patternFill>
              </fill>
              <border>
                <left/>
                <right/>
                <top/>
                <bottom/>
                <vertical/>
                <horizontal/>
              </border>
            </x14:dxf>
          </x14:cfRule>
          <x14:cfRule type="expression" priority="9" id="{A70A3754-A5F7-4F68-9707-171CB1ED503D}">
            <xm:f>Administrador!#REF!="No"</xm:f>
            <x14:dxf>
              <font>
                <color theme="0" tint="-4.9989318521683403E-2"/>
              </font>
              <fill>
                <patternFill>
                  <bgColor theme="0" tint="-4.9989318521683403E-2"/>
                </patternFill>
              </fill>
              <border>
                <left/>
                <right/>
                <top/>
                <bottom/>
              </border>
            </x14:dxf>
          </x14:cfRule>
          <xm:sqref>E11</xm:sqref>
        </x14:conditionalFormatting>
        <x14:conditionalFormatting xmlns:xm="http://schemas.microsoft.com/office/excel/2006/main">
          <x14:cfRule type="containsText" priority="2" operator="containsText" id="{A1B63DB0-A94A-41F0-8865-CB3B53ED98B5}">
            <xm:f>NOT(ISERROR(SEARCH($R$9,R9)))</xm:f>
            <xm:f>$R$9</xm:f>
            <x14:dxf>
              <fill>
                <patternFill>
                  <bgColor theme="0"/>
                </patternFill>
              </fill>
            </x14:dxf>
          </x14:cfRule>
          <xm:sqref>R9</xm:sqref>
        </x14:conditionalFormatting>
      </x14:conditionalFormattings>
    </ext>
    <ext xmlns:x14="http://schemas.microsoft.com/office/spreadsheetml/2009/9/main" uri="{CCE6A557-97BC-4b89-ADB6-D9C93CAAB3DF}">
      <x14:dataValidations xmlns:xm="http://schemas.microsoft.com/office/excel/2006/main" xWindow="1161" yWindow="515" count="1">
        <x14:dataValidation type="list" allowBlank="1" showInputMessage="1" showErrorMessage="1" xr:uid="{5AA454A3-159A-4858-ADB9-85295C5813E2}">
          <x14:formula1>
            <xm:f>Administrador!$D$12:$D$13</xm:f>
          </x14:formula1>
          <xm:sqref>R9:S10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5"/>
  <sheetViews>
    <sheetView showGridLines="0" showRowColHeaders="0" tabSelected="1" topLeftCell="A34" zoomScale="80" zoomScaleNormal="80" workbookViewId="0">
      <selection activeCell="D36" sqref="D36:I42"/>
    </sheetView>
  </sheetViews>
  <sheetFormatPr baseColWidth="10" defaultColWidth="11.42578125" defaultRowHeight="23.25"/>
  <cols>
    <col min="1" max="1" width="17.7109375" style="61" customWidth="1"/>
    <col min="2" max="2" width="19.85546875" style="61" customWidth="1"/>
    <col min="3" max="3" width="11.42578125" style="28"/>
    <col min="4" max="4" width="54" style="28" customWidth="1"/>
    <col min="5" max="5" width="19" style="28" customWidth="1"/>
    <col min="6" max="6" width="11.42578125" style="28"/>
    <col min="7" max="7" width="35.5703125" style="28" customWidth="1"/>
    <col min="8" max="8" width="18.42578125" style="28" customWidth="1"/>
    <col min="9" max="10" width="11.42578125" style="28"/>
    <col min="11" max="11" width="4.42578125" style="28" customWidth="1"/>
    <col min="12" max="13" width="9.140625" style="28" customWidth="1"/>
    <col min="14" max="14" width="13.42578125" style="28" customWidth="1"/>
    <col min="15" max="21" width="11.42578125" style="28"/>
    <col min="22" max="23" width="0" style="28" hidden="1" customWidth="1"/>
    <col min="24" max="16384" width="11.42578125" style="28"/>
  </cols>
  <sheetData>
    <row r="1" spans="1:23">
      <c r="G1" s="29"/>
    </row>
    <row r="2" spans="1:23" ht="34.5" customHeight="1">
      <c r="C2" s="30"/>
      <c r="D2" s="30"/>
      <c r="E2" s="30"/>
      <c r="F2" s="30"/>
      <c r="G2" s="30"/>
      <c r="H2" s="30"/>
      <c r="I2" s="30"/>
      <c r="J2" s="30"/>
      <c r="L2" s="229" t="s">
        <v>108</v>
      </c>
      <c r="M2" s="229"/>
      <c r="N2" s="229"/>
    </row>
    <row r="3" spans="1:23" ht="38.1" customHeight="1">
      <c r="C3" s="30"/>
      <c r="D3" s="30"/>
      <c r="E3" s="30"/>
      <c r="F3" s="27"/>
      <c r="G3" s="30"/>
      <c r="H3" s="154" t="s">
        <v>109</v>
      </c>
      <c r="I3" s="154"/>
      <c r="J3" s="31"/>
      <c r="L3" s="229"/>
      <c r="M3" s="229"/>
      <c r="N3" s="229"/>
    </row>
    <row r="4" spans="1:23" ht="21.75" customHeight="1">
      <c r="C4" s="30"/>
      <c r="D4" s="30"/>
      <c r="E4" s="30"/>
      <c r="F4" s="27"/>
      <c r="G4" s="30"/>
      <c r="H4" s="233">
        <v>45877</v>
      </c>
      <c r="I4" s="234"/>
      <c r="J4" s="32"/>
      <c r="L4" s="229"/>
      <c r="M4" s="229"/>
      <c r="N4" s="229"/>
    </row>
    <row r="5" spans="1:23">
      <c r="C5" s="30"/>
      <c r="D5" s="30"/>
      <c r="E5" s="30"/>
      <c r="F5" s="30"/>
      <c r="G5" s="30"/>
      <c r="H5" s="30"/>
      <c r="I5" s="32"/>
      <c r="J5" s="32"/>
      <c r="K5" s="33"/>
      <c r="L5" s="229"/>
      <c r="M5" s="229"/>
      <c r="N5" s="229"/>
      <c r="O5" s="33"/>
    </row>
    <row r="6" spans="1:23" ht="24" customHeight="1">
      <c r="A6" s="228" t="s">
        <v>3</v>
      </c>
      <c r="B6" s="228"/>
      <c r="C6" s="30"/>
      <c r="D6" s="231" t="s">
        <v>110</v>
      </c>
      <c r="E6" s="231"/>
      <c r="F6" s="231"/>
      <c r="G6" s="231"/>
      <c r="H6" s="231"/>
      <c r="I6" s="231"/>
      <c r="J6" s="34"/>
      <c r="K6" s="33"/>
      <c r="L6" s="229"/>
      <c r="M6" s="229"/>
      <c r="N6" s="229"/>
      <c r="O6" s="33"/>
    </row>
    <row r="7" spans="1:23" ht="26.25" customHeight="1">
      <c r="A7" s="228"/>
      <c r="B7" s="228"/>
      <c r="C7" s="30"/>
      <c r="D7" s="231" t="str">
        <f>"Plantilla de Certificado de Control Interno semestre "&amp;Portada!I6</f>
        <v>Plantilla de Certificado de Control Interno semestre I - 2025</v>
      </c>
      <c r="E7" s="231"/>
      <c r="F7" s="231"/>
      <c r="G7" s="231"/>
      <c r="H7" s="231"/>
      <c r="I7" s="231"/>
      <c r="J7" s="34"/>
      <c r="K7" s="33"/>
      <c r="L7" s="229"/>
      <c r="M7" s="229"/>
      <c r="N7" s="229"/>
      <c r="O7" s="33"/>
    </row>
    <row r="8" spans="1:23" ht="19.5" customHeight="1">
      <c r="A8" s="228" t="s">
        <v>7</v>
      </c>
      <c r="B8" s="228"/>
      <c r="C8" s="30"/>
      <c r="D8" s="30"/>
      <c r="E8" s="30"/>
      <c r="F8" s="30"/>
      <c r="G8" s="30"/>
      <c r="H8" s="30"/>
      <c r="I8" s="30"/>
      <c r="J8" s="35"/>
      <c r="K8" s="36"/>
      <c r="L8" s="230" t="s">
        <v>21</v>
      </c>
      <c r="M8" s="230"/>
      <c r="N8" s="230"/>
      <c r="O8" s="36"/>
    </row>
    <row r="9" spans="1:23" ht="16.5" customHeight="1">
      <c r="A9" s="228"/>
      <c r="B9" s="228"/>
      <c r="C9" s="30"/>
      <c r="D9" s="30"/>
      <c r="E9" s="30"/>
      <c r="F9" s="30"/>
      <c r="G9" s="30"/>
      <c r="H9" s="30"/>
      <c r="I9" s="30"/>
      <c r="J9" s="35">
        <f>+VLOOKUP(E10,Administrador!$E$2:$F$338,2,0)</f>
        <v>0</v>
      </c>
      <c r="K9" s="36"/>
      <c r="L9" s="37"/>
      <c r="M9" s="37"/>
      <c r="N9" s="37"/>
      <c r="O9" s="36"/>
    </row>
    <row r="10" spans="1:23" ht="53.25" customHeight="1">
      <c r="A10" s="228" t="s">
        <v>9</v>
      </c>
      <c r="B10" s="228"/>
      <c r="C10" s="30"/>
      <c r="D10" s="65" t="s">
        <v>111</v>
      </c>
      <c r="E10" s="232" t="s">
        <v>112</v>
      </c>
      <c r="F10" s="232"/>
      <c r="G10" s="232"/>
      <c r="H10" s="232"/>
      <c r="I10" s="232"/>
      <c r="J10" s="30"/>
      <c r="L10" s="38"/>
      <c r="M10" s="38"/>
      <c r="N10" s="38"/>
    </row>
    <row r="11" spans="1:23" ht="30.75" customHeight="1">
      <c r="A11" s="228"/>
      <c r="B11" s="228"/>
      <c r="C11" s="30"/>
      <c r="D11" s="67" t="str">
        <f>IFERROR(IF(J9=1,"Digite el nombre de la Entidad",IF(J9=2,"Digite el nombre de la Seccional","")),"")</f>
        <v/>
      </c>
      <c r="E11" s="235"/>
      <c r="F11" s="235"/>
      <c r="G11" s="235"/>
      <c r="H11" s="235"/>
      <c r="I11" s="235"/>
      <c r="J11" s="30"/>
      <c r="L11" s="38"/>
      <c r="M11" s="38"/>
      <c r="N11" s="38"/>
    </row>
    <row r="12" spans="1:23" ht="19.5" customHeight="1">
      <c r="A12" s="228" t="s">
        <v>10</v>
      </c>
      <c r="B12" s="228"/>
      <c r="C12" s="30"/>
      <c r="D12" s="106"/>
      <c r="E12" s="30"/>
      <c r="F12" s="30"/>
      <c r="G12" s="30"/>
      <c r="H12" s="30"/>
      <c r="I12" s="30"/>
      <c r="J12" s="39"/>
      <c r="W12" s="28" t="s">
        <v>113</v>
      </c>
    </row>
    <row r="13" spans="1:23" ht="40.5" customHeight="1">
      <c r="A13" s="228"/>
      <c r="B13" s="228"/>
      <c r="C13" s="30"/>
      <c r="D13" s="66" t="s">
        <v>114</v>
      </c>
      <c r="E13" s="232" t="s">
        <v>33</v>
      </c>
      <c r="F13" s="232"/>
      <c r="G13" s="232"/>
      <c r="H13" s="232"/>
      <c r="I13" s="232"/>
      <c r="J13" s="30"/>
      <c r="W13" s="28" t="s">
        <v>115</v>
      </c>
    </row>
    <row r="14" spans="1:23" ht="21.75" customHeight="1">
      <c r="A14" s="228" t="s">
        <v>12</v>
      </c>
      <c r="B14" s="228"/>
      <c r="C14" s="30"/>
      <c r="D14" s="30"/>
      <c r="E14" s="56"/>
      <c r="F14" s="30"/>
      <c r="G14" s="30"/>
      <c r="H14" s="30"/>
      <c r="I14" s="40"/>
      <c r="J14" s="30"/>
      <c r="W14" s="28" t="s">
        <v>116</v>
      </c>
    </row>
    <row r="15" spans="1:23" ht="28.5" customHeight="1">
      <c r="A15" s="228"/>
      <c r="B15" s="228"/>
      <c r="C15" s="30"/>
      <c r="D15" s="62" t="s">
        <v>117</v>
      </c>
      <c r="E15" s="82" t="str">
        <f>IF(Usuarios!K11="","Falta diligenciar",IF(Usuarios!K13="","Falta diligenciar",IF(Usuarios!K15="","Falta diligenciar",IF(Usuarios!K17="","Falta diligenciar",IF(Usuarios!K19="","Falta diligenciar",IF(Usuarios!H11="","Falta diligenciar",IF(Usuarios!H13="","Falta diligenciar",IF(Usuarios!H15="","Falta diligenciar",IF(Usuarios!H17="","Falta diligenciar",IF(Usuarios!H19="","Falta diligenciar",IF(Abogados!J9="","Falta diligenciar",IF(Resumen!E19="","Falta diligenciar",IF(Abogados!P19="","Falta diligenciar",IF(Abogados!P21="","Falta diligenciar",IF(Abogados!P23="","Falta diligenciar","")))))))))))))))</f>
        <v/>
      </c>
      <c r="F15" s="30"/>
      <c r="G15" s="62" t="s">
        <v>118</v>
      </c>
      <c r="H15" s="154" t="str">
        <f>IF(AND(Arbitramentos!L13="", Arbitramentos!U13=""), "Falta diligenciar", IF(Arbitramentos!L13="", "Falta diligenciar", IF(Arbitramentos!U13="", "Falta diligenciar",IF(H17="", "Falta diligenciar",""))))</f>
        <v/>
      </c>
      <c r="I15" s="154"/>
      <c r="J15" s="30"/>
    </row>
    <row r="16" spans="1:23" ht="28.5" customHeight="1">
      <c r="A16" s="228" t="s">
        <v>16</v>
      </c>
      <c r="B16" s="228"/>
      <c r="C16" s="30"/>
      <c r="D16" s="72" t="s">
        <v>119</v>
      </c>
      <c r="E16" s="77">
        <f>(COUNTA(Usuarios!K11:N20)/5)</f>
        <v>1</v>
      </c>
      <c r="F16" s="30"/>
      <c r="G16" s="72" t="s">
        <v>120</v>
      </c>
      <c r="H16" s="236">
        <f>IF(Arbitramentos!$L$13="", "", Arbitramentos!$L$13)</f>
        <v>0</v>
      </c>
      <c r="I16" s="236"/>
      <c r="J16" s="30"/>
    </row>
    <row r="17" spans="1:10" ht="28.5" customHeight="1">
      <c r="A17" s="228"/>
      <c r="B17" s="228"/>
      <c r="C17" s="30"/>
      <c r="D17" s="99" t="s">
        <v>121</v>
      </c>
      <c r="E17" s="102">
        <f>(COUNTA(Usuarios!O11:Q20)/5)</f>
        <v>0.8</v>
      </c>
      <c r="F17" s="30"/>
      <c r="G17" s="78" t="s">
        <v>122</v>
      </c>
      <c r="H17" s="237">
        <f>IF(OR(ISBLANK(Arbitramentos!L13), ISBLANK(Arbitramentos!L11)), "", IF(AND(Arbitramentos!L13=0, Arbitramentos!L11=0), 0, IFERROR(Arbitramentos!L13/Arbitramentos!L11, "")))</f>
        <v>0</v>
      </c>
      <c r="I17" s="237"/>
      <c r="J17" s="30"/>
    </row>
    <row r="18" spans="1:10" ht="28.5" customHeight="1">
      <c r="A18" s="228" t="s">
        <v>17</v>
      </c>
      <c r="B18" s="228"/>
      <c r="C18" s="30"/>
      <c r="D18" s="72" t="s">
        <v>123</v>
      </c>
      <c r="E18" s="100">
        <f>+Abogados!$J$9</f>
        <v>2</v>
      </c>
      <c r="F18" s="30"/>
      <c r="G18" s="72" t="s">
        <v>124</v>
      </c>
      <c r="H18" s="236">
        <f>IF(Arbitramentos!$U$13="", "", Arbitramentos!$U$13)</f>
        <v>0</v>
      </c>
      <c r="I18" s="236"/>
      <c r="J18" s="30"/>
    </row>
    <row r="19" spans="1:10" ht="28.5" customHeight="1">
      <c r="A19" s="228"/>
      <c r="B19" s="228"/>
      <c r="C19" s="30"/>
      <c r="D19" s="99" t="s">
        <v>125</v>
      </c>
      <c r="E19" s="101">
        <f>IFERROR((+Abogados!I19+Abogados!I21)/(Abogados!I15*2)," ")</f>
        <v>1</v>
      </c>
      <c r="F19" s="30"/>
      <c r="G19" s="78"/>
      <c r="H19" s="226"/>
      <c r="I19" s="226"/>
      <c r="J19" s="30"/>
    </row>
    <row r="20" spans="1:10" ht="28.5" customHeight="1">
      <c r="A20" s="228" t="s">
        <v>18</v>
      </c>
      <c r="B20" s="228"/>
      <c r="C20" s="30"/>
      <c r="D20" s="72" t="s">
        <v>126</v>
      </c>
      <c r="E20" s="103">
        <f>IFERROR((+Abogados!R20+Abogados!R22+Abogados!R24)/(E18)," ")</f>
        <v>2</v>
      </c>
      <c r="F20" s="30"/>
      <c r="G20" s="42"/>
      <c r="H20" s="227"/>
      <c r="I20" s="227"/>
      <c r="J20" s="30"/>
    </row>
    <row r="21" spans="1:10" ht="28.5" customHeight="1">
      <c r="A21" s="228"/>
      <c r="B21" s="228"/>
      <c r="C21" s="30"/>
      <c r="D21" s="30"/>
      <c r="E21" s="30"/>
      <c r="F21" s="30"/>
      <c r="G21" s="30"/>
      <c r="H21" s="30"/>
      <c r="I21" s="30"/>
      <c r="J21" s="30"/>
    </row>
    <row r="22" spans="1:10" ht="34.5" customHeight="1">
      <c r="A22" s="228" t="s">
        <v>19</v>
      </c>
      <c r="B22" s="228"/>
      <c r="C22" s="30"/>
      <c r="D22" s="62" t="s">
        <v>127</v>
      </c>
      <c r="E22" s="82" t="str">
        <f>IF(AND('Registro Casos'!P10=""), "Falta diligenciar", IF('Registro Casos'!P13="", "Falta diligenciar", IF('Registro Casos'!P16="", "Falta diligenciar",IF('Registro Casos'!P19="", "Falta diligenciar",""))))</f>
        <v/>
      </c>
      <c r="F22" s="30"/>
      <c r="G22" s="62" t="s">
        <v>128</v>
      </c>
      <c r="H22" s="154" t="str">
        <f>IF(AND('Comité de conciliación'!R8="",'Comité de conciliación'!R10=""),"Falta diligenciar",IF('Comité de conciliación'!J20="","Falta diligenciar",IF('Comité de conciliación'!J21="","Falta diligenciar",IF('Comité de conciliación'!J22="","Falta diligenciar",""))))</f>
        <v/>
      </c>
      <c r="I22" s="154"/>
      <c r="J22" s="30"/>
    </row>
    <row r="23" spans="1:10" ht="28.5" customHeight="1">
      <c r="C23" s="30"/>
      <c r="D23" s="72" t="s">
        <v>129</v>
      </c>
      <c r="E23" s="83">
        <f>+'Registro Casos'!$P$10</f>
        <v>1</v>
      </c>
      <c r="F23" s="41"/>
      <c r="G23" s="72" t="s">
        <v>130</v>
      </c>
      <c r="H23" s="97" t="str">
        <f>+'Comité de conciliación'!$R$8</f>
        <v>SI</v>
      </c>
      <c r="I23" s="97"/>
      <c r="J23" s="30"/>
    </row>
    <row r="24" spans="1:10" ht="28.5" customHeight="1">
      <c r="C24" s="30"/>
      <c r="D24" s="78" t="s">
        <v>131</v>
      </c>
      <c r="E24" s="84">
        <f>+'Registro Casos'!$P$13</f>
        <v>1</v>
      </c>
      <c r="F24" s="41"/>
      <c r="G24" s="78" t="s">
        <v>132</v>
      </c>
      <c r="H24" s="95" t="str">
        <f>+'Comité de conciliación'!$R$10</f>
        <v>SI</v>
      </c>
      <c r="I24" s="95"/>
      <c r="J24" s="30"/>
    </row>
    <row r="25" spans="1:10" ht="28.5" customHeight="1">
      <c r="C25" s="30"/>
      <c r="D25" s="72" t="s">
        <v>133</v>
      </c>
      <c r="E25" s="85">
        <f>+'Registro Casos'!$P$16</f>
        <v>1</v>
      </c>
      <c r="F25" s="41"/>
      <c r="G25" s="72" t="s">
        <v>134</v>
      </c>
      <c r="H25" s="96">
        <f>+'Comité de conciliación'!$J$20+'Comité de conciliación'!$J$21+'Comité de conciliación'!$J$22</f>
        <v>1</v>
      </c>
      <c r="I25" s="96"/>
      <c r="J25" s="30"/>
    </row>
    <row r="26" spans="1:10" ht="28.5" customHeight="1">
      <c r="C26" s="30"/>
      <c r="D26" s="78" t="s">
        <v>135</v>
      </c>
      <c r="E26" s="86">
        <f>+'Registro Casos'!$P$19</f>
        <v>0</v>
      </c>
      <c r="F26" s="41"/>
      <c r="G26" s="42"/>
      <c r="H26" s="227"/>
      <c r="I26" s="227"/>
      <c r="J26" s="30"/>
    </row>
    <row r="27" spans="1:10" ht="28.5" customHeight="1">
      <c r="C27" s="30"/>
      <c r="D27" s="30"/>
      <c r="E27" s="30"/>
      <c r="F27" s="41"/>
      <c r="G27" s="30"/>
      <c r="H27" s="30"/>
      <c r="I27" s="30"/>
      <c r="J27" s="30"/>
    </row>
    <row r="28" spans="1:10" ht="28.5" customHeight="1">
      <c r="C28" s="30"/>
      <c r="D28" s="62" t="s">
        <v>136</v>
      </c>
      <c r="E28" s="82" t="str">
        <f>IF(AND(Judiciales!L14=""),"Falta diligenciar",IF(Resumen!E30=" ","Falta diligenciar",IF(Resumen!E31=" ","Falta diligenciar",IF(Resumen!E32=" ","Falta diligenciar",IF(Resumen!E33=" ","Falta diligenciar","")))))</f>
        <v/>
      </c>
      <c r="F28" s="30"/>
      <c r="G28" s="62" t="s">
        <v>137</v>
      </c>
      <c r="H28" s="154" t="str">
        <f>IF(AND(Pagos!R9="",Pagos!R11=""),"Falta diligenciar",IF(Pagos!R9="","Falta diligenciar",""))</f>
        <v/>
      </c>
      <c r="I28" s="154"/>
      <c r="J28" s="30"/>
    </row>
    <row r="29" spans="1:10" ht="28.5" customHeight="1">
      <c r="C29" s="30"/>
      <c r="D29" s="72" t="s">
        <v>138</v>
      </c>
      <c r="E29" s="80">
        <f>+Judiciales!$L$14</f>
        <v>40</v>
      </c>
      <c r="F29" s="30"/>
      <c r="G29" s="72" t="s">
        <v>139</v>
      </c>
      <c r="H29" s="97" t="str">
        <f>+Pagos!R9</f>
        <v>NO</v>
      </c>
      <c r="I29" s="97"/>
      <c r="J29" s="30"/>
    </row>
    <row r="30" spans="1:10" ht="28.5" customHeight="1">
      <c r="C30" s="30"/>
      <c r="D30" s="78" t="s">
        <v>122</v>
      </c>
      <c r="E30" s="79">
        <f>IFERROR(+Judiciales!L14/Judiciales!L12," ")</f>
        <v>1</v>
      </c>
      <c r="F30" s="30"/>
      <c r="G30" s="78" t="s">
        <v>140</v>
      </c>
      <c r="H30" s="98">
        <f>+Pagos!R11</f>
        <v>0</v>
      </c>
      <c r="I30" s="98"/>
      <c r="J30" s="30"/>
    </row>
    <row r="31" spans="1:10" ht="28.5" customHeight="1">
      <c r="C31" s="30"/>
      <c r="D31" s="72" t="s">
        <v>141</v>
      </c>
      <c r="E31" s="105" t="str">
        <f>IFERROR(+Judiciales!U14/Judiciales!U12,"0")</f>
        <v>0</v>
      </c>
      <c r="F31" s="60"/>
      <c r="G31" s="60"/>
      <c r="H31" s="60"/>
      <c r="I31" s="60"/>
      <c r="J31" s="30"/>
    </row>
    <row r="32" spans="1:10" ht="28.5" customHeight="1">
      <c r="C32" s="30"/>
      <c r="D32" s="78" t="s">
        <v>142</v>
      </c>
      <c r="E32" s="81">
        <f>IFERROR(+Judiciales!L14/Abogados!J9," ")</f>
        <v>20</v>
      </c>
      <c r="F32" s="60"/>
      <c r="G32" s="60"/>
      <c r="H32" s="60"/>
      <c r="I32" s="60"/>
      <c r="J32" s="30"/>
    </row>
    <row r="33" spans="3:10">
      <c r="C33" s="30"/>
      <c r="D33" s="72" t="s">
        <v>143</v>
      </c>
      <c r="E33" s="77">
        <f>IFERROR((+Judiciales!V42+Judiciales!V40+Judiciales!V38)/(Judiciales!S38+Judiciales!S36+Judiciales!S34+Judiciales!S32)," ")</f>
        <v>0</v>
      </c>
      <c r="F33" s="60"/>
      <c r="G33" s="60"/>
      <c r="H33" s="60"/>
      <c r="I33" s="60"/>
      <c r="J33" s="30"/>
    </row>
    <row r="34" spans="3:10">
      <c r="C34" s="30"/>
      <c r="D34" s="60"/>
      <c r="E34" s="60"/>
      <c r="F34" s="60"/>
      <c r="G34" s="60"/>
      <c r="H34" s="60"/>
      <c r="I34" s="60"/>
      <c r="J34" s="30"/>
    </row>
    <row r="35" spans="3:10">
      <c r="C35" s="30"/>
      <c r="D35" s="221" t="s">
        <v>144</v>
      </c>
      <c r="E35" s="221"/>
      <c r="F35" s="221"/>
      <c r="G35" s="221"/>
      <c r="H35" s="221"/>
      <c r="I35" s="221"/>
      <c r="J35" s="30"/>
    </row>
    <row r="36" spans="3:10">
      <c r="C36" s="30"/>
      <c r="D36" s="225" t="s">
        <v>660</v>
      </c>
      <c r="E36" s="225"/>
      <c r="F36" s="225"/>
      <c r="G36" s="225"/>
      <c r="H36" s="225"/>
      <c r="I36" s="225"/>
      <c r="J36" s="30"/>
    </row>
    <row r="37" spans="3:10">
      <c r="C37" s="30"/>
      <c r="D37" s="225"/>
      <c r="E37" s="225"/>
      <c r="F37" s="225"/>
      <c r="G37" s="225"/>
      <c r="H37" s="225"/>
      <c r="I37" s="225"/>
      <c r="J37" s="30"/>
    </row>
    <row r="38" spans="3:10">
      <c r="C38" s="30"/>
      <c r="D38" s="225"/>
      <c r="E38" s="225"/>
      <c r="F38" s="225"/>
      <c r="G38" s="225"/>
      <c r="H38" s="225"/>
      <c r="I38" s="225"/>
      <c r="J38" s="30"/>
    </row>
    <row r="39" spans="3:10">
      <c r="C39" s="30"/>
      <c r="D39" s="225"/>
      <c r="E39" s="225"/>
      <c r="F39" s="225"/>
      <c r="G39" s="225"/>
      <c r="H39" s="225"/>
      <c r="I39" s="225"/>
      <c r="J39" s="30"/>
    </row>
    <row r="40" spans="3:10" ht="20.25" customHeight="1">
      <c r="C40" s="30"/>
      <c r="D40" s="225"/>
      <c r="E40" s="225"/>
      <c r="F40" s="225"/>
      <c r="G40" s="225"/>
      <c r="H40" s="225"/>
      <c r="I40" s="225"/>
      <c r="J40" s="30"/>
    </row>
    <row r="41" spans="3:10" ht="63" customHeight="1">
      <c r="C41" s="30"/>
      <c r="D41" s="225"/>
      <c r="E41" s="225"/>
      <c r="F41" s="225"/>
      <c r="G41" s="225"/>
      <c r="H41" s="225"/>
      <c r="I41" s="225"/>
      <c r="J41" s="30"/>
    </row>
    <row r="42" spans="3:10" ht="39" customHeight="1">
      <c r="C42" s="30"/>
      <c r="D42" s="225"/>
      <c r="E42" s="225"/>
      <c r="F42" s="225"/>
      <c r="G42" s="225"/>
      <c r="H42" s="225"/>
      <c r="I42" s="225"/>
      <c r="J42" s="30"/>
    </row>
    <row r="43" spans="3:10" ht="17.100000000000001" customHeight="1">
      <c r="C43" s="30"/>
      <c r="D43" s="223" t="s">
        <v>145</v>
      </c>
      <c r="E43" s="223"/>
      <c r="F43" s="223"/>
      <c r="G43" s="223"/>
      <c r="H43" s="223"/>
      <c r="I43" s="223"/>
      <c r="J43" s="30"/>
    </row>
    <row r="44" spans="3:10" ht="20.25" customHeight="1">
      <c r="C44" s="30"/>
      <c r="D44" s="223"/>
      <c r="E44" s="223"/>
      <c r="F44" s="223"/>
      <c r="G44" s="223"/>
      <c r="H44" s="223"/>
      <c r="I44" s="223"/>
      <c r="J44" s="30"/>
    </row>
    <row r="45" spans="3:10" ht="22.5" customHeight="1">
      <c r="C45" s="30"/>
      <c r="D45" s="224" t="s">
        <v>146</v>
      </c>
      <c r="E45" s="224"/>
      <c r="F45" s="224"/>
      <c r="G45" s="224"/>
      <c r="H45" s="224"/>
      <c r="I45" s="224"/>
      <c r="J45" s="30"/>
    </row>
    <row r="46" spans="3:10" ht="22.5" customHeight="1">
      <c r="C46" s="30"/>
      <c r="D46" s="224"/>
      <c r="E46" s="224"/>
      <c r="F46" s="224"/>
      <c r="G46" s="224"/>
      <c r="H46" s="224"/>
      <c r="I46" s="224"/>
      <c r="J46" s="30"/>
    </row>
    <row r="47" spans="3:10" ht="12.75" customHeight="1">
      <c r="C47" s="30"/>
      <c r="D47" s="224"/>
      <c r="E47" s="224"/>
      <c r="F47" s="224"/>
      <c r="G47" s="224"/>
      <c r="H47" s="224"/>
      <c r="I47" s="224"/>
      <c r="J47" s="30"/>
    </row>
    <row r="48" spans="3:10" ht="22.5" customHeight="1">
      <c r="C48" s="30"/>
      <c r="D48" s="224"/>
      <c r="E48" s="224"/>
      <c r="F48" s="224"/>
      <c r="G48" s="224"/>
      <c r="H48" s="224"/>
      <c r="I48" s="224"/>
      <c r="J48" s="30"/>
    </row>
    <row r="49" spans="3:10">
      <c r="C49" s="30"/>
      <c r="D49" s="30"/>
      <c r="E49" s="30"/>
      <c r="F49" s="30"/>
      <c r="G49" s="30"/>
      <c r="H49" s="30"/>
      <c r="I49" s="30"/>
      <c r="J49" s="30"/>
    </row>
    <row r="50" spans="3:10">
      <c r="C50" s="30"/>
      <c r="D50" s="30"/>
      <c r="E50" s="208" t="s">
        <v>147</v>
      </c>
      <c r="F50" s="208"/>
      <c r="G50" s="208"/>
      <c r="H50" s="26"/>
      <c r="I50" s="30"/>
      <c r="J50" s="30"/>
    </row>
    <row r="51" spans="3:10">
      <c r="C51" s="30"/>
      <c r="D51" s="30"/>
      <c r="E51" s="222"/>
      <c r="F51" s="222"/>
      <c r="G51" s="222"/>
      <c r="H51" s="26"/>
      <c r="I51" s="30"/>
      <c r="J51" s="30"/>
    </row>
    <row r="52" spans="3:10">
      <c r="C52" s="30"/>
      <c r="D52" s="30"/>
      <c r="E52" s="222"/>
      <c r="F52" s="222"/>
      <c r="G52" s="222"/>
      <c r="H52" s="26"/>
      <c r="I52" s="30"/>
      <c r="J52" s="30"/>
    </row>
    <row r="53" spans="3:10">
      <c r="C53" s="30"/>
      <c r="D53" s="30"/>
      <c r="E53" s="222"/>
      <c r="F53" s="222"/>
      <c r="G53" s="222"/>
      <c r="H53" s="26"/>
      <c r="I53" s="30"/>
      <c r="J53" s="30"/>
    </row>
    <row r="54" spans="3:10">
      <c r="C54" s="30"/>
      <c r="D54" s="30"/>
      <c r="E54" s="222"/>
      <c r="F54" s="222"/>
      <c r="G54" s="222"/>
      <c r="H54" s="30"/>
      <c r="I54" s="30"/>
      <c r="J54" s="30"/>
    </row>
    <row r="55" spans="3:10">
      <c r="C55" s="30"/>
      <c r="D55" s="30"/>
      <c r="E55" s="30"/>
      <c r="F55" s="30"/>
      <c r="G55" s="30"/>
      <c r="H55" s="30"/>
      <c r="I55" s="30"/>
      <c r="J55" s="30"/>
    </row>
  </sheetData>
  <sheetProtection algorithmName="SHA-512" hashValue="nvCtAQ3NweoALl5cpk54Fsz9ZCuGI0mBwqm8lS1EiI4khcaSwRdeKEqE3JZDzETWHHJSO0Tj7v2I0sO25f6A7w==" saltValue="2MmPIJ1rkaHYxRgHS7kmGQ==" spinCount="100000" sheet="1" objects="1" scenarios="1"/>
  <mergeCells count="41">
    <mergeCell ref="A22:B22"/>
    <mergeCell ref="E11:I11"/>
    <mergeCell ref="H15:I15"/>
    <mergeCell ref="H16:I16"/>
    <mergeCell ref="H18:I18"/>
    <mergeCell ref="H17:I17"/>
    <mergeCell ref="A13:B13"/>
    <mergeCell ref="A14:B14"/>
    <mergeCell ref="A15:B15"/>
    <mergeCell ref="A16:B16"/>
    <mergeCell ref="A17:B17"/>
    <mergeCell ref="E13:I13"/>
    <mergeCell ref="A18:B18"/>
    <mergeCell ref="A19:B19"/>
    <mergeCell ref="A20:B20"/>
    <mergeCell ref="A21:B21"/>
    <mergeCell ref="L2:N7"/>
    <mergeCell ref="L8:N8"/>
    <mergeCell ref="D7:I7"/>
    <mergeCell ref="D6:I6"/>
    <mergeCell ref="E10:I10"/>
    <mergeCell ref="H3:I3"/>
    <mergeCell ref="H4:I4"/>
    <mergeCell ref="A6:B6"/>
    <mergeCell ref="A8:B8"/>
    <mergeCell ref="A10:B10"/>
    <mergeCell ref="A11:B11"/>
    <mergeCell ref="A12:B12"/>
    <mergeCell ref="A7:B7"/>
    <mergeCell ref="A9:B9"/>
    <mergeCell ref="H22:I22"/>
    <mergeCell ref="H19:I19"/>
    <mergeCell ref="H20:I20"/>
    <mergeCell ref="H26:I26"/>
    <mergeCell ref="H28:I28"/>
    <mergeCell ref="E51:G54"/>
    <mergeCell ref="D35:I35"/>
    <mergeCell ref="D43:I44"/>
    <mergeCell ref="D45:I48"/>
    <mergeCell ref="E50:G50"/>
    <mergeCell ref="D36:I42"/>
  </mergeCells>
  <conditionalFormatting sqref="D11">
    <cfRule type="expression" dxfId="6" priority="53" stopIfTrue="1">
      <formula>$J$8&gt;0</formula>
    </cfRule>
  </conditionalFormatting>
  <conditionalFormatting sqref="D36">
    <cfRule type="containsBlanks" dxfId="5" priority="66" stopIfTrue="1">
      <formula>LEN(TRIM(D36))=0</formula>
    </cfRule>
  </conditionalFormatting>
  <conditionalFormatting sqref="E10 E13">
    <cfRule type="containsBlanks" dxfId="4" priority="65">
      <formula>LEN(TRIM(E10))=0</formula>
    </cfRule>
  </conditionalFormatting>
  <dataValidations xWindow="950" yWindow="822" count="4">
    <dataValidation allowBlank="1" showInputMessage="1" showErrorMessage="1" promptTitle="Nombres y Apellidos" prompt="Diligencie los nombres y apellidos del jefe de control interno que esta reportando o quien haga sus veces" sqref="E13:I13" xr:uid="{CCD552C2-689A-4BCA-ADDB-D9F5DFC606B8}"/>
    <dataValidation type="date" allowBlank="1" showInputMessage="1" showErrorMessage="1" promptTitle="Visualización en eKOGUI" prompt="Diligenciar la fecha de consulta en eKOGUI de la información a ingresar en esta hoja, formato (DD/MM/AAAA)" sqref="J4 I5:J5" xr:uid="{1CDC8EB5-77D2-47AD-8FFB-6C3DC1A1F4CC}">
      <formula1>44927</formula1>
      <formula2>401769</formula2>
    </dataValidation>
    <dataValidation type="date" allowBlank="1" showInputMessage="1" showErrorMessage="1" sqref="H4:I4" xr:uid="{9C4907CB-D227-4A81-8028-50320E5396B2}">
      <formula1>45658</formula1>
      <formula2>46022</formula2>
    </dataValidation>
    <dataValidation allowBlank="1" showInputMessage="1" showErrorMessage="1" promptTitle="Observaciones generales" prompt="Se emitirá una observación general según el alcance de los criterios de verificación aplicados para el diligenciamiento de la Certificación de Control Interno, en el uso de ekOGUI." sqref="D36" xr:uid="{C8C7FEDD-4197-4B5F-9C64-0FA6F2B2B586}"/>
  </dataValidations>
  <hyperlinks>
    <hyperlink ref="L8:N8" r:id="rId1" display="Acceder a la guía" xr:uid="{FBCC514E-FE4B-40AE-9FED-7BBA3B34CEFA}"/>
    <hyperlink ref="A10:B10" location="Abogados!A1" display="Abogados" xr:uid="{577F14B4-26A7-431E-8595-DD54F3B045B9}"/>
    <hyperlink ref="A12:B12" location="'Registro Casos'!A1" display="Registro Casos" xr:uid="{54DC16D3-DC1B-4382-8DF4-85E943F0CA75}"/>
    <hyperlink ref="A8:B8" location="Usuarios!A1" display="Usuarios" xr:uid="{2452BDEC-0810-45E8-A2EC-0AF7A58CB256}"/>
    <hyperlink ref="A16:B16" location="Arbitramentos!A1" display="Arbitramentos" xr:uid="{FB4CFA58-5198-4C5C-8FF4-8F31292468CA}"/>
    <hyperlink ref="A14:B14" location="Judiciales!A1" display="Judiciales" xr:uid="{DD43A626-C3D7-436B-A258-EBA3572E6D88}"/>
    <hyperlink ref="A6:B6" location="Portada!A1" display="Portada" xr:uid="{F83F41A0-F3F2-49E3-A304-A31065EC156E}"/>
    <hyperlink ref="A22:B22" location="Resumen!A1" display="Resumen (Certificación a presentar)" xr:uid="{1B0B6347-FC3F-4B34-9EA2-61A101960AFE}"/>
    <hyperlink ref="A20:B20" location="Pagos!A1" display="Pagos" xr:uid="{C1775B5E-316E-40DE-8319-43C743BB0BC3}"/>
    <hyperlink ref="A18:B18" location="'Comité de conciliación'!A1" display="Comité de Conciliación" xr:uid="{9B409325-017B-49EF-8414-03CDBD328211}"/>
  </hyperlinks>
  <pageMargins left="0.70866141732283472" right="0.70866141732283472" top="0.74803149606299213" bottom="0.74803149606299213" header="0.31496062992125984" footer="0.31496062992125984"/>
  <pageSetup scale="49" orientation="portrait" r:id="rId2"/>
  <ignoredErrors>
    <ignoredError sqref="J9" evalError="1"/>
  </ignoredErrors>
  <drawing r:id="rId3"/>
  <extLst>
    <ext xmlns:x14="http://schemas.microsoft.com/office/spreadsheetml/2009/9/main" uri="{78C0D931-6437-407d-A8EE-F0AAD7539E65}">
      <x14:conditionalFormattings>
        <x14:conditionalFormatting xmlns:xm="http://schemas.microsoft.com/office/excel/2006/main">
          <x14:cfRule type="containsText" priority="49" operator="containsText" id="{79B81DB7-CA6C-48FC-90B1-BC6CF7094AB7}">
            <xm:f>NOT(ISERROR(SEARCH($D$11,D11)))</xm:f>
            <xm:f>$D$11</xm:f>
            <x14:dxf>
              <fill>
                <patternFill>
                  <bgColor rgb="FFFFC000"/>
                </patternFill>
              </fill>
            </x14:dxf>
          </x14:cfRule>
          <xm:sqref>D11</xm:sqref>
        </x14:conditionalFormatting>
        <x14:conditionalFormatting xmlns:xm="http://schemas.microsoft.com/office/excel/2006/main">
          <x14:cfRule type="containsText" priority="8" operator="containsText" id="{DAC9BE7A-242F-4E81-BDF9-57413875FCC3}">
            <xm:f>NOT(ISERROR(SEARCH($D$11,E10)))</xm:f>
            <xm:f>$D$11</xm:f>
            <x14:dxf>
              <fill>
                <patternFill>
                  <bgColor theme="0" tint="-4.9989318521683403E-2"/>
                </patternFill>
              </fill>
            </x14:dxf>
          </x14:cfRule>
          <xm:sqref>E10</xm:sqref>
        </x14:conditionalFormatting>
        <x14:conditionalFormatting xmlns:xm="http://schemas.microsoft.com/office/excel/2006/main">
          <x14:cfRule type="containsText" priority="1" operator="containsText" id="{BC20D592-07F4-40F2-82FA-A4CE46F7D2B0}">
            <xm:f>NOT(ISERROR(SEARCH($D$11,E13)))</xm:f>
            <xm:f>$D$11</xm:f>
            <x14:dxf>
              <fill>
                <patternFill>
                  <bgColor theme="0" tint="-4.9989318521683403E-2"/>
                </patternFill>
              </fill>
            </x14:dxf>
          </x14:cfRule>
          <xm:sqref>E13</xm:sqref>
        </x14:conditionalFormatting>
        <x14:conditionalFormatting xmlns:xm="http://schemas.microsoft.com/office/excel/2006/main">
          <x14:cfRule type="containsText" priority="6" operator="containsText" id="{CDB776C3-B2E3-4FAA-B77A-A18B5924DB5E}">
            <xm:f>NOT(ISERROR(SEARCH($E$11,E11)))</xm:f>
            <xm:f>$E$11</xm:f>
            <x14:dxf>
              <fill>
                <patternFill>
                  <bgColor theme="0" tint="-4.9989318521683403E-2"/>
                </patternFill>
              </fill>
            </x14:dxf>
          </x14:cfRule>
          <xm:sqref>E11:I11</xm:sqref>
        </x14:conditionalFormatting>
      </x14:conditionalFormattings>
    </ext>
    <ext xmlns:x14="http://schemas.microsoft.com/office/spreadsheetml/2009/9/main" uri="{CCE6A557-97BC-4b89-ADB6-D9C93CAAB3DF}">
      <x14:dataValidations xmlns:xm="http://schemas.microsoft.com/office/excel/2006/main" xWindow="950" yWindow="822" count="1">
        <x14:dataValidation type="list" allowBlank="1" showInputMessage="1" showErrorMessage="1" xr:uid="{36DB9E85-D6F1-485B-AA9E-F9CFF0E12ED5}">
          <x14:formula1>
            <xm:f>Administrador!$E$2:$E$338</xm:f>
          </x14:formula1>
          <xm:sqref>E10:I10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PublishingContact xmlns="http://schemas.microsoft.com/sharepoint/v3">
      <UserInfo>
        <DisplayName/>
        <AccountId xsi:nil="true"/>
        <AccountType/>
      </UserInfo>
    </PublishingContact>
    <PublishingContactName xmlns="http://schemas.microsoft.com/sharepoint/v3" xsi:nil="true"/>
    <Comment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ABF10D512E4C7449FB1E0D36926E0F0" ma:contentTypeVersion="2" ma:contentTypeDescription="Page is a system content type template created by the Publishing Resources feature. The column templates from Page will be added to all Pages libraries created by the Publishing feature." ma:contentTypeScope="" ma:versionID="b4be34b72bebbcde99a36ee30e9e3a52">
  <xsd:schema xmlns:xsd="http://www.w3.org/2001/XMLSchema" xmlns:xs="http://www.w3.org/2001/XMLSchema" xmlns:p="http://schemas.microsoft.com/office/2006/metadata/properties" xmlns:ns1="http://schemas.microsoft.com/sharepoint/v3" targetNamespace="http://schemas.microsoft.com/office/2006/metadata/properties" ma:root="true" ma:fieldsID="4eb58c7b9ae687b5fbe71a105f2b878d" ns1:_="">
    <xsd:import namespace="http://schemas.microsoft.com/sharepoint/v3"/>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58E5D7-2628-4318-AA98-C397282CBE0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6CED5FAF-D3F6-4533-BD6F-2C53DA0DC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B39E6A-BC82-4B33-ABC5-19755E3F6B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Registro Casos</vt:lpstr>
      <vt:lpstr>Judiciales</vt:lpstr>
      <vt:lpstr>Arbitramentos</vt:lpstr>
      <vt:lpstr>Comité de conciliación</vt:lpstr>
      <vt:lpstr>Pagos</vt:lpstr>
      <vt:lpstr>Resumen</vt:lpstr>
      <vt:lpstr>Información a consolidar</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NATALIA KATERINE SANCHEZ ALVARADO</cp:lastModifiedBy>
  <cp:revision/>
  <dcterms:created xsi:type="dcterms:W3CDTF">2020-06-25T21:16:25Z</dcterms:created>
  <dcterms:modified xsi:type="dcterms:W3CDTF">2025-08-13T15:22:47Z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0x010100C568DB52D9D0A14D9B2FDCC96666E9F2007948130EC3DB064584E219954237AF39006ABF10D512E4C7449FB1E0D36926E0F0</vt:lpwstr>
  </property>
</Properties>
</file>