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66925"/>
  <mc:AlternateContent xmlns:mc="http://schemas.openxmlformats.org/markup-compatibility/2006">
    <mc:Choice Requires="x15">
      <x15ac:absPath xmlns:x15ac="http://schemas.microsoft.com/office/spreadsheetml/2010/11/ac" url="C:\Users\nksancheza\OneDrive - Universidad Pedagogica Nacional\Escritorio\LABORAL 2023\e-KOGUI\"/>
    </mc:Choice>
  </mc:AlternateContent>
  <xr:revisionPtr revIDLastSave="0" documentId="6_{1121C69E-8AEE-434C-AF81-819E41CE9324}" xr6:coauthVersionLast="36" xr6:coauthVersionMax="47" xr10:uidLastSave="{00000000-0000-0000-0000-000000000000}"/>
  <bookViews>
    <workbookView xWindow="-120" yWindow="-120" windowWidth="20736" windowHeight="11160" tabRatio="777" activeTab="2"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<sst xmlns="http://schemas.openxmlformats.org/spreadsheetml/2006/main" count="701" uniqueCount="625">
  <si>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</si>
  <si>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</si>
  <si>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</si>
  <si>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</si>
  <si>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</si>
  <si>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</si>
  <si>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</si>
  <si>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</si>
  <si>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</si>
  <si>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</si>
  <si>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</si>
  <si>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</si>
  <si>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</si>
  <si>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</si>
  <si>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</si>
  <si>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</si>
  <si>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</si>
  <si>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</si>
  <si>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</si>
  <si>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</si>
  <si>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</si>
  <si>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</si>
  <si>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</si>
  <si>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</si>
  <si>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</si>
  <si>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</si>
  <si>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</si>
  <si>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</si>
  <si>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</si>
  <si>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</si>
  <si>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</si>
  <si>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</si>
  <si>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</si>
  <si>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</si>
  <si>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</si>
  <si>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</si>
  <si>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</si>
  <si>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</si>
  <si>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</si>
  <si>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</si>
  <si>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</si>
  <si>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</si>
  <si>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</si>
  <si>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</si>
  <si>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</si>
  <si>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</si>
  <si>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</si>
  <si>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</si>
  <si>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</si>
  <si>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</si>
  <si>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</si>
  <si>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</si>
  <si>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</si>
  <si>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</si>
  <si>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</si>
  <si>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</si>
  <si>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</si>
  <si>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</si>
  <si>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</si>
  <si>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</si>
  <si>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</si>
  <si>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</si>
  <si>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</si>
  <si>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</si>
  <si>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</si>
  <si>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</si>
  <si>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</si>
  <si>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</si>
  <si>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</si>
  <si>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</si>
  <si>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</si>
  <si>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</si>
  <si>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</si>
  <si>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</si>
  <si>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</si>
  <si>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</si>
  <si>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</si>
  <si>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</si>
  <si>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</si>
  <si>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</si>
  <si>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</si>
  <si>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</si>
  <si>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</si>
  <si>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</si>
  <si>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</si>
  <si>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</si>
  <si>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</si>
  <si>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</si>
  <si>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</si>
  <si>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</si>
  <si>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</si>
  <si>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</si>
  <si>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</si>
  <si>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</si>
  <si>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</si>
  <si>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</si>
  <si>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</si>
  <si>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</si>
  <si>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</si>
  <si>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</si>
  <si>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</si>
  <si>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</si>
  <si>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</si>
  <si>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</si>
  <si>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</si>
  <si>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</si>
  <si>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</si>
  <si>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</si>
  <si>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</si>
  <si>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</si>
  <si>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</si>
  <si>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</si>
  <si>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</si>
  <si>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</si>
  <si>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</si>
  <si>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</si>
  <si>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</si>
  <si>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</si>
  <si>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</si>
  <si>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</si>
  <si>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</si>
  <si>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</si>
  <si>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</si>
  <si>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</si>
  <si>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</si>
  <si>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</si>
  <si>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</si>
  <si>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</si>
  <si>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</si>
  <si>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</si>
  <si>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</si>
  <si>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</si>
  <si>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</si>
  <si>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</si>
  <si>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</si>
  <si>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</si>
  <si>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</si>
  <si>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</si>
  <si>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</si>
  <si>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</si>
  <si>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</si>
  <si>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</si>
  <si>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</si>
  <si>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</si>
  <si>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</si>
  <si>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</si>
  <si>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</si>
  <si>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</si>
  <si>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</si>
  <si>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</si>
  <si>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</si>
  <si>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</si>
  <si>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</si>
  <si>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</si>
  <si>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</si>
  <si>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</si>
  <si>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</si>
  <si>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</si>
  <si>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</si>
  <si>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</si>
  <si>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</si>
  <si>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</si>
  <si>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</si>
  <si>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</si>
  <si>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</si>
  <si>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</si>
  <si>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</si>
  <si>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</si>
  <si>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</si>
  <si>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</si>
  <si>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</si>
  <si>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</si>
  <si>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</si>
  <si>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</si>
  <si>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</si>
  <si>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</si>
  <si>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</si>
  <si>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</si>
  <si>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</si>
  <si>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</si>
  <si>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</si>
  <si>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</si>
  <si>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</si>
  <si>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</si>
  <si>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</si>
  <si>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</si>
  <si>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</si>
  <si>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</si>
  <si>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</si>
  <si>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</si>
  <si>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</si>
  <si>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</si>
  <si>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</si>
  <si>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</si>
  <si>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</si>
  <si>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</si>
  <si>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</si>
  <si>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</si>
  <si>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</si>
  <si>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</si>
  <si>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</si>
  <si>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</si>
  <si>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</si>
  <si>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</si>
  <si>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</si>
  <si>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</si>
  <si>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</si>
  <si>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</si>
  <si>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</si>
  <si>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</si>
  <si>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</si>
  <si>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</si>
  <si>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</si>
  <si>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</si>
  <si>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</si>
  <si>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</si>
  <si>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</si>
  <si>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</si>
  <si>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</si>
  <si>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</si>
  <si>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</si>
  <si>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</si>
  <si>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</si>
  <si>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</si>
  <si>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</si>
  <si>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</si>
  <si>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</si>
  <si>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</si>
  <si>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</si>
  <si>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</si>
  <si>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</si>
  <si>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</si>
  <si>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</si>
  <si>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</si>
  <si>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</si>
  <si>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</si>
  <si>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</si>
  <si>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</si>
  <si>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</si>
  <si>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</si>
  <si>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</si>
  <si>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</si>
  <si>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</si>
  <si>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</si>
  <si>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</si>
  <si>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</si>
  <si>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</si>
  <si>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</si>
  <si>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</si>
  <si>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</si>
  <si>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</si>
  <si>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</si>
  <si>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</si>
  <si>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</si>
  <si>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</si>
  <si>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</si>
  <si>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</si>
  <si>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</si>
  <si>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</si>
  <si>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</si>
  <si>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</si>
  <si>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</si>
  <si>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</si>
  <si>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</si>
  <si>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</si>
  <si>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</si>
  <si>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</si>
  <si>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</si>
  <si>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</si>
  <si>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</si>
  <si>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</si>
  <si>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</si>
  <si>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</si>
  <si>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</si>
  <si>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</si>
  <si>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</si>
  <si>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</si>
  <si>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</si>
  <si>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</si>
  <si>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</si>
  <si>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</si>
  <si>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</si>
  <si>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</si>
  <si>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</si>
  <si>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</si>
  <si>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</si>
  <si>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</si>
  <si>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</si>
  <si>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</si>
  <si>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</si>
  <si>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</si>
  <si>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</si>
  <si>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</si>
  <si>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</si>
  <si>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</si>
  <si>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</si>
  <si>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</si>
  <si>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</si>
  <si>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</si>
  <si>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</si>
  <si>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</si>
  <si>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</si>
  <si>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</si>
  <si>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</si>
  <si>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</si>
  <si>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</si>
  <si>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</si>
  <si>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</si>
  <si>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</si>
  <si>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</si>
  <si>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</si>
  <si>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</si>
  <si>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</si>
  <si>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</si>
  <si>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</si>
  <si>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</si>
  <si>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</si>
  <si>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</si>
  <si>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</si>
  <si>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</si>
  <si>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</si>
  <si>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</si>
  <si>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</si>
  <si>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</si>
  <si>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</si>
  <si>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</si>
  <si>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</si>
  <si>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</si>
  <si>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</si>
  <si>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</si>
  <si>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</si>
  <si>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</si>
  <si>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</si>
  <si>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</si>
  <si>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</si>
  <si>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</si>
  <si>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</si>
  <si>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</si>
  <si>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</si>
  <si>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</si>
  <si>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</si>
  <si>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</si>
  <si>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</si>
  <si>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</si>
  <si>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</si>
  <si>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</si>
  <si>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</si>
  <si>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</si>
  <si>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</si>
  <si>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</si>
  <si>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</si>
  <si>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</si>
  <si>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</si>
  <si>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</si>
  <si>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</si>
  <si>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</si>
  <si>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</si>
  <si>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</si>
  <si>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</si>
  <si>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</si>
  <si>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</si>
  <si>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</si>
  <si>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</si>
  <si>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</si>
  <si>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</si>
  <si>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</si>
  <si>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</si>
  <si>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</si>
  <si>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</si>
  <si>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</si>
  <si>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</si>
  <si>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</si>
  <si>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</si>
  <si>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</si>
  <si>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</si>
  <si>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</si>
  <si>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</si>
  <si>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</si>
  <si>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</si>
  <si>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</si>
  <si>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</si>
  <si>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</si>
  <si>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</si>
  <si>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</si>
  <si>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</si>
  <si>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</si>
  <si>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</si>
  <si>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</si>
  <si>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</si>
  <si>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</si>
  <si>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</si>
  <si>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</si>
  <si>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</si>
  <si>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</si>
  <si>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</si>
  <si>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</si>
  <si>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</si>
  <si>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</si>
  <si>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</si>
  <si>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</si>
  <si>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</si>
  <si>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</si>
  <si>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</si>
  <si>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</si>
  <si>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</si>
  <si>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</si>
  <si>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</si>
  <si>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</si>
  <si>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</si>
  <si>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</si>
  <si>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</si>
  <si>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</si>
  <si>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</si>
  <si>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</si>
  <si>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</si>
  <si>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</si>
  <si>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</si>
  <si>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</si>
  <si>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</si>
  <si>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</si>
  <si>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</si>
  <si>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</si>
  <si>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</si>
  <si>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</si>
  <si>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</si>
  <si>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</si>
  <si>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</si>
  <si>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</si>
  <si>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</si>
  <si>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</si>
  <si>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</si>
  <si>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</si>
  <si>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</si>
  <si>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</si>
  <si>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</si>
  <si>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</si>
  <si>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</si>
  <si>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</si>
  <si>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</si>
  <si>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</si>
  <si>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</si>
  <si>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</si>
  <si>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</si>
  <si>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</si>
  <si>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</si>
  <si>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</si>
  <si>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</si>
  <si>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</si>
  <si>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</si>
  <si>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</si>
  <si>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</si>
  <si>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</si>
  <si>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</si>
  <si>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</si>
  <si>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</si>
  <si>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</si>
  <si>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</si>
  <si>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</si>
  <si>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</si>
  <si>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</si>
  <si>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</si>
  <si>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</si>
  <si>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</si>
  <si>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</si>
  <si>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</si>
  <si>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</si>
  <si>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</si>
  <si>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</si>
  <si>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</si>
  <si>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</si>
  <si>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</si>
  <si>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</si>
  <si>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</si>
  <si>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</si>
  <si>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</si>
  <si>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</si>
  <si>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</si>
  <si>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</si>
  <si>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</si>
  <si>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</si>
  <si>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</si>
  <si>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</si>
  <si>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</si>
  <si>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</si>
  <si>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</si>
  <si>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</si>
  <si>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</si>
  <si>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</si>
  <si>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</si>
  <si>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</si>
  <si>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</si>
  <si>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</si>
  <si>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</si>
  <si>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</si>
  <si>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</si>
  <si>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</si>
  <si>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</si>
  <si>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</si>
  <si>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</si>
  <si>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</si>
  <si>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</si>
  <si>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</si>
  <si>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</si>
  <si>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</si>
  <si>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</si>
  <si>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</si>
  <si>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</si>
  <si>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</si>
  <si>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</si>
  <si>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</si>
  <si>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</si>
  <si>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</si>
  <si>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</si>
  <si>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</si>
  <si>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</si>
  <si>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</si>
  <si>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</si>
  <si>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</si>
  <si>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</si>
  <si>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</si>
  <si>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</si>
  <si>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</si>
  <si>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</si>
  <si>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</si>
  <si>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</si>
  <si>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</si>
  <si>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</si>
  <si>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</si>
  <si>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</si>
  <si>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</si>
  <si>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</si>
  <si>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</si>
  <si>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</si>
  <si>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</si>
  <si>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</si>
  <si>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</si>
  <si>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</si>
  <si>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</si>
  <si>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</si>
  <si>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</si>
  <si>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</si>
  <si>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</si>
  <si>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</si>
  <si>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</si>
  <si>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</si>
  <si>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</si>
  <si>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</si>
  <si>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</si>
  <si>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</si>
  <si>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</si>
  <si>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</si>
  <si>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</si>
  <si>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</si>
  <si>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</si>
  <si>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</si>
  <si>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</si>
  <si>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</si>
  <si>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</si>
  <si>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</si>
  <si>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</si>
  <si>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</si>
  <si>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</si>
  <si>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</si>
  <si>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</si>
  <si>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</si>
  <si>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</si>
  <si>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</si>
  <si>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</si>
  <si>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</si>
  <si>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</si>
  <si>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</si>
  <si>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</si>
  <si>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</si>
  <si>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</si>
  <si>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t>Fecha de diligenciamiento de plantilla/Descarga</t>
  </si>
  <si>
    <t>Abogados al 30 de junio de 2023</t>
  </si>
  <si>
    <t>ABOGADOS ACTIVOS AL 30-06-2023</t>
  </si>
  <si>
    <t>RETIRADOS EN LA ENTIDAD PRIMER SEMESTRE 2023 SEGÚN JURIDICA</t>
  </si>
  <si>
    <t>INACTIVADOS EN EKOGUI PRIMER SEMESTRE 2023</t>
  </si>
  <si>
    <t>Entre 21-03-2019 y 31-12-2019 (Estabilizacion)</t>
  </si>
  <si>
    <t>Posteriores al 01-01-2020 (Ultima version)</t>
  </si>
  <si>
    <t>PROCESOS ACTIVOS AL 30 DE JUN DE 2023</t>
  </si>
  <si>
    <t>(1) Con fecha de registro anterior al 15-06-2023</t>
  </si>
  <si>
    <t>TERMINADOS EN EKOGUI DURANTE 1ER SEMESTRE 2023 (2)</t>
  </si>
  <si>
    <t>(2) Con fecha de actuación en 2023</t>
  </si>
  <si>
    <t>PROCESOS TERMINADOS EN EKOGUI AL 30 DE JUN 2023</t>
  </si>
  <si>
    <t>PROCESOS ACTIVOS EKOGUI - CALIDAD DEMANDADO AL 30-06-2023</t>
  </si>
  <si>
    <t>PROCESOS EN EKOGUI CON CALIFICACIÓN ANTERIOR A 01-01-2023</t>
  </si>
  <si>
    <t>PROCESOS EN EKOGUI CON CALIFICACIÓN EN 1ER SEMESTRE 2023</t>
  </si>
  <si>
    <t>(6) Solo se consideran los procesos activos en e-Kogui - calidad demandado al 30 de JUNIO de 2023 que tengan calificación de riesgo</t>
  </si>
  <si>
    <r>
      <t>(3)En el reporte de activos al 30 de junio verifique la columna</t>
    </r>
    <r>
      <rPr>
        <b/>
        <i/>
        <sz val="9"/>
        <color theme="1"/>
        <rFont val="Calibri"/>
        <family val="2"/>
        <scheme val="minor"/>
      </rPr>
      <t xml:space="preserve"> Estado General del proceso</t>
    </r>
  </si>
  <si>
    <t>PROCESOS TERMINADOS EN 1ER SEMESTRE 2023 SEGÚN JURIDICA</t>
  </si>
  <si>
    <t>PROCESOS TERMINADOS 1ER SEMESTRE 2023</t>
  </si>
  <si>
    <t>(4)Equivalente a un valor indexado de $38.280 millones a 06 de junio de 2023</t>
  </si>
  <si>
    <t>REGISTRO EN PRIMER SEMESTRE DE 2022 Y ANTERIORES</t>
  </si>
  <si>
    <t>REGISTRO DURANTE SEGUNDO SEMESTRE DE 2022</t>
  </si>
  <si>
    <t>REGISTRO DURANTE PRIMER SEMESTRE DE 2023</t>
  </si>
  <si>
    <t>TOTAL PREJUDICIALES TERMINADOS 1ER SEM. 2023 SEGÚN JURIDICA</t>
  </si>
  <si>
    <t>TERMINADOS EN EKOGUI ÚLTIMA ACTUACIÓN  1ER SEM. 2023</t>
  </si>
  <si>
    <t>ARBITRAMENTOS ACTIVOS AL 30-06-2023 SEGÚN JURIDICA</t>
  </si>
  <si>
    <t>TOTAL ARBITRAMENTOS TERMINADOS  AL 30-06-2023 SEGÚN JURIDICA</t>
  </si>
  <si>
    <t>Su entidad utilizo el modulo de pagos en 2023-I?</t>
  </si>
  <si>
    <t>Su Entidad Gestiona pagos en SIIF-MinHacienda</t>
  </si>
  <si>
    <t>calificar o cualificar o comparar a las entidades, no hay valores buenos ni malos. No es una hoja de validación</t>
  </si>
  <si>
    <t>Tienen información estudios</t>
  </si>
  <si>
    <t xml:space="preserve"> # CON PROVISIÓN IGUAL A CERO</t>
  </si>
  <si>
    <t>PREJUDICIALES ACTIVOS AL 30-06-2023</t>
  </si>
  <si>
    <t>PREJUDICIALES TERMINADOS 1ER SEMESTRE 2023</t>
  </si>
  <si>
    <t>CENTRAL DE ABASTOS DE CUCUTA S.A.- EN LIQUIDACION-</t>
  </si>
  <si>
    <t>FONDO DE FINANCIAMIENTO DE LA INFRAESTRUCTURA EDUCATIVA</t>
  </si>
  <si>
    <t>PAR BCH EN LIQUIDACION - FIDUAGRARIA</t>
  </si>
  <si>
    <t>POSITIVA COMPAÑIA DE SEGUROS S.A.</t>
  </si>
  <si>
    <t>OTRA ORDEN TERRITORIAL</t>
  </si>
  <si>
    <t>JAIRO ALBERTO SERRATO ROMERO</t>
  </si>
  <si>
    <t>ADRIANA DEL PILAR ECHEBERRY TIJARO</t>
  </si>
  <si>
    <t>ALBA MARINA VANEGAS DUARTE</t>
  </si>
  <si>
    <t>YANETH ROMERO COCA</t>
  </si>
  <si>
    <t xml:space="preserve">La Universidad Pedagógica Nacional no cuenta con procesos arbitrales para el periodo de la certificación – primer semestre de 2023; así mismo la información es corroborada por los datos provistos por eKOGUI. </t>
  </si>
  <si>
    <t xml:space="preserve">Se envía la certificación a la Agencia Nacional de Defensa Jurídica del Estado con las observaciones encontradas en la verificación realizada por la Oficina de Control Interno de la Universidad Pedagógica Nacional; así mismo, se hacen las recomendaciones que se consideran pertinentes acordes con los resultados de la verificación. </t>
  </si>
  <si>
    <t>• Se encuentra que no se ha realizado la depuración de la información de los casos prejudiciales (entre la OJU -UPN y la ANDJE), tomando como referente la depuración de la información señalada en las respectivas certificaciones eKOGUI segundo semestre de 2021 y la vigencia 2022. 
• Según el cruce de información realizado por la Oficina de Control Interno entre lo provisto por la OJU de la UPN y los reportes del entorno eKOGUI para conciliaciones extrajudiciales, se encuentra que, el reporte eKOGUI registra ocho (8) casos activos, y el reporte de la OJU revela dos (2) casos. Al realizar la comparativa y depuración mediante la consulta uno a uno en el sistema eKOGUI, se establece que, efectivamente hay ocho (8) procesos prejudiciales activos para el primer semestre de 2023, bajo el ID: 1367315, 1477729, 1479271, 1487234, 1505555, 1506332, 1506965 y 1529005. 
• En relación con los casos terminados para el primer semestre de 2023, el reporte de eKOGUI registra un (1) caso y la OJU reporta dos (2). Al comparar la información de ambas fuentes y triangularla con el sistema eKOGUI, se establece que ambas fuentes de información son complementarias, por lo tanto, se revela un (1) caso terminado para el primer semestre de 2023, identificado con el ID: 1523561.</t>
  </si>
  <si>
    <t>En lo referente al pago de sentencias y conciliaciones para el periodo de la certificación, de acuerdo con lo informado por la Subdirección Financiera de la Universidad, no se realizó ningún pago. Además, porque la Universidad Pedagógica Nacional no es sección presupuestal del Ministerio de Hacienda, por lo que los pagos no se realizan a través de ese medio; no tiene enlace de pagos, para utilizar este módulo y no estamos obligados a cumplir con esta gestión y función de hacer la relación de pagos.</t>
  </si>
  <si>
    <t>Con relación al corte del primer semestre de 2023, la Oficina Jurídica de la UPN en respuesta enviada el 18 de agosto de 2023, reportó que la cantidad de procesos activos son 50; sin embargo, en el eKOGUI se encuentran 51 procesos registrados. Al hacer la consulta sobre esto, la abogada externa encargada manifestó que, se hizo una solicitud a soporte eKOGUI toda vez que el proceso lo habían gestionado bien pero el sistema lo había dejado como terminado.  Esta petición se realizó el 30 de mayo de 2023, el número del proceso es 11001333603520180032600 con ID 2171399 y le asignaron el caso No 0240569 y se reiteró dicha solicitud el 9 de agosto de 2023, con fecha de respuesta el 15 de agosto del año que corre, dándoles a conocer que ya se encontraba activo el proceso de la solicitud.  
Respecto a la calificación del riesgo, el proceso con ID 2367932 y número de proceso 11001333502920220029, según el Decreto 1069 articulo 2.2.3.4.1.10 para el perfil del apoderado se especifica cada una de las funciones, dentro de las cuales se resalta que la calificación del riesgo se debe realizar con una periodicidad NO mayor a 6 meses; por este motivo, es importante que se haga la calificación pertinente al proceso en mención. Asimismo, es importante continuar con el proceso de actualización semestral de los registros de la OJU de la UPN frente a la información del eKOGUI. Además, el resumen general de la certificación generada por el sistema eKOGUI, se obtuvo un 8% de provisión (Contable) aparentemente inconsistente.</t>
  </si>
  <si>
    <t>SANDRA IBETH RIVERA RUBIO</t>
  </si>
  <si>
    <t xml:space="preserve">• Se cuenta con la activación de todos los perfiles asignados a la Universidad Pedagógica Nacional en el Sistema eKOGUI. 
• El perfil de Jefe de Oficina de Control Interno como el profesional OCI cuentan con capacitación vigente dentro de los parámetros del sistema eKOGUI, realizada el 23 de febrero de 2023.
• El actual usuario del rol Jefe Jurídico y Administrador de la entidad, a la evidencia examinada por esta Oficina, no cuenta con la respectiva capacitación. 
• Siguiendo las instrucciones de suministrar la fecha del último rol que se encuentra ACTIVO en el Sistema Único de Información Litigiosa del Estado eKOGUI, corresponde al Secretario Técnico Comité de Conciliación con fecha de activación 07/09/2023. Esto debido a que la persona que venía ostentado este cargo desde el 02-09-2016 se encontraba de vacaciones y temporalmente la estaba reemplazando la abogada Sindy Paola Beltrán Latorre, la cual ya se encuentra INACTIVA.  
• Por otra parte, se indagó con la Oficina Jurídica y con el Administrador de la entidad, si los usuarios registrados en el sistema eKOGUI asistieron o tuvieron capacitaciones en el periodo comprendido entre el 1 de enero al 30 de junio de 2023 a lo cual manifestaron que: "Que no habían recibido capacitación por parte de la Agencia Nacional de Defensa Jurídica de Estado". </t>
  </si>
  <si>
    <t>Es conforme la relación de permisos asignados en el perfil de abogados en eKOGUI frente a los abogados asignados al ejercicio litigante. 
• Según la información suministrada por la Oficina Jurídica y al contrastarla con los datos provistos en eKOGUI, los usuarios registrados y activos para el primer semestre de 2023 en el perfil de abogado es conforme ante: cantidad de usuarios; actualización de datos; estudios, experiencia, laboral y correo electrónico. Así mismo, hay evidencia de la capacitación desarrollada por la ANDJE a los abogados litigantes en el periodo evaluado, es decir, que los dos abogados cuentan con capacitación de acuerdo con el perfil asignado dentro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</si>
</sst>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baseColWidth="10" defaultRowHeight="14.4" x14ac:dyDescent="0.3"/>
  <sheetData>
    <row r="1" spans="2:15" ht="15" thickBot="1" x14ac:dyDescent="0.35"/>
    <row r="2" spans="2:15" x14ac:dyDescent="0.3">
      <c r="B2" s="2"/>
      <c r="C2" s="3"/>
      <c r="D2" s="3"/>
      <c r="E2" s="3"/>
      <c r="F2" s="3"/>
      <c r="G2" s="3"/>
      <c r="H2" s="3"/>
      <c r="I2" s="3"/>
      <c r="J2" s="3"/>
      <c r="K2" s="3"/>
      <c r="L2" s="3"/>
      <c r="M2" s="3"/>
      <c r="N2" s="3"/>
      <c r="O2" s="4"/>
    </row>
    <row r="3" spans="2:15" ht="23.4" x14ac:dyDescent="0.45">
      <c r="B3" s="78" t="s">
        <v>72</v>
      </c>
      <c r="C3" s="79"/>
      <c r="D3" s="79"/>
      <c r="E3" s="79"/>
      <c r="F3" s="79"/>
      <c r="G3" s="79"/>
      <c r="H3" s="79"/>
      <c r="I3" s="79"/>
      <c r="J3" s="79"/>
      <c r="K3" s="79"/>
      <c r="L3" s="79"/>
      <c r="M3" s="79"/>
      <c r="N3" s="79"/>
      <c r="O3" s="80"/>
    </row>
    <row r="4" spans="2:15" ht="23.4" x14ac:dyDescent="0.45">
      <c r="B4" s="78" t="s">
        <v>11</v>
      </c>
      <c r="C4" s="79"/>
      <c r="D4" s="79"/>
      <c r="E4" s="79"/>
      <c r="F4" s="79"/>
      <c r="G4" s="79"/>
      <c r="H4" s="79"/>
      <c r="I4" s="79"/>
      <c r="J4" s="79"/>
      <c r="K4" s="79"/>
      <c r="L4" s="79"/>
      <c r="M4" s="79"/>
      <c r="N4" s="79"/>
      <c r="O4" s="80"/>
    </row>
    <row r="5" spans="2:15" x14ac:dyDescent="0.3">
      <c r="B5" s="5"/>
      <c r="O5" s="6"/>
    </row>
    <row r="6" spans="2:15" x14ac:dyDescent="0.3">
      <c r="B6" s="5"/>
      <c r="C6" s="81" t="s">
        <v>83</v>
      </c>
      <c r="D6" s="81"/>
      <c r="E6" s="81"/>
      <c r="F6" s="81"/>
      <c r="G6" s="81"/>
      <c r="H6" s="81"/>
      <c r="I6" s="81"/>
      <c r="J6" s="81"/>
      <c r="K6" s="81"/>
      <c r="L6" s="81"/>
      <c r="M6" s="81"/>
      <c r="N6" s="81"/>
      <c r="O6" s="6"/>
    </row>
    <row r="7" spans="2:15" x14ac:dyDescent="0.3">
      <c r="B7" s="5"/>
      <c r="C7" s="81"/>
      <c r="D7" s="81"/>
      <c r="E7" s="81"/>
      <c r="F7" s="81"/>
      <c r="G7" s="81"/>
      <c r="H7" s="81"/>
      <c r="I7" s="81"/>
      <c r="J7" s="81"/>
      <c r="K7" s="81"/>
      <c r="L7" s="81"/>
      <c r="M7" s="81"/>
      <c r="N7" s="81"/>
      <c r="O7" s="6"/>
    </row>
    <row r="8" spans="2:15" x14ac:dyDescent="0.3">
      <c r="B8" s="5"/>
      <c r="O8" s="6"/>
    </row>
    <row r="9" spans="2:15" x14ac:dyDescent="0.3">
      <c r="B9" s="5"/>
      <c r="O9" s="6"/>
    </row>
    <row r="10" spans="2:15" x14ac:dyDescent="0.3">
      <c r="B10" s="5"/>
      <c r="O10" s="6"/>
    </row>
    <row r="11" spans="2:15" x14ac:dyDescent="0.3">
      <c r="B11" s="5"/>
      <c r="O11" s="6"/>
    </row>
    <row r="12" spans="2:15" x14ac:dyDescent="0.3">
      <c r="B12" s="5"/>
      <c r="O12" s="6"/>
    </row>
    <row r="13" spans="2:15" x14ac:dyDescent="0.3">
      <c r="B13" s="5"/>
      <c r="O13" s="6"/>
    </row>
    <row r="14" spans="2:15" x14ac:dyDescent="0.3">
      <c r="B14" s="5"/>
      <c r="O14" s="6"/>
    </row>
    <row r="15" spans="2:15" x14ac:dyDescent="0.3">
      <c r="B15" s="5"/>
      <c r="O15" s="6"/>
    </row>
    <row r="16" spans="2:15" x14ac:dyDescent="0.3">
      <c r="B16" s="5"/>
      <c r="O16" s="6"/>
    </row>
    <row r="17" spans="2:15" x14ac:dyDescent="0.3">
      <c r="B17" s="5"/>
      <c r="O17" s="6"/>
    </row>
    <row r="18" spans="2:15" ht="15" thickBot="1" x14ac:dyDescent="0.35">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5:T19"/>
  <sheetViews>
    <sheetView zoomScale="90" zoomScaleNormal="90" workbookViewId="0">
      <selection activeCell="D22" sqref="D22"/>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6"/>
    <col min="10" max="10" width="11.88671875" style="36" bestFit="1" customWidth="1"/>
    <col min="11" max="16384" width="11.44140625" style="1"/>
  </cols>
  <sheetData>
    <row r="5" spans="2:20" ht="15" thickBot="1" x14ac:dyDescent="0.35"/>
    <row r="6" spans="2:20" x14ac:dyDescent="0.3">
      <c r="B6" s="10"/>
      <c r="C6" s="11"/>
      <c r="D6" s="11"/>
      <c r="E6" s="11"/>
      <c r="F6" s="11"/>
      <c r="G6" s="12"/>
    </row>
    <row r="7" spans="2:20" ht="21" x14ac:dyDescent="0.4">
      <c r="B7" s="82" t="s">
        <v>100</v>
      </c>
      <c r="C7" s="83"/>
      <c r="D7" s="83"/>
      <c r="E7" s="83"/>
      <c r="F7" s="83"/>
      <c r="G7" s="84"/>
      <c r="T7" s="1" t="s">
        <v>12</v>
      </c>
    </row>
    <row r="8" spans="2:20" ht="15" thickBot="1" x14ac:dyDescent="0.35">
      <c r="B8" s="13"/>
      <c r="D8" s="90" t="s">
        <v>136</v>
      </c>
      <c r="E8" s="90"/>
      <c r="G8" s="14"/>
      <c r="T8" s="1" t="s">
        <v>13</v>
      </c>
    </row>
    <row r="9" spans="2:20" ht="15" thickBot="1" x14ac:dyDescent="0.35">
      <c r="B9" s="88" t="s">
        <v>574</v>
      </c>
      <c r="C9" s="89"/>
      <c r="D9" s="69">
        <v>45180</v>
      </c>
      <c r="G9" s="14"/>
      <c r="T9" s="1" t="s">
        <v>14</v>
      </c>
    </row>
    <row r="10" spans="2:20" x14ac:dyDescent="0.3">
      <c r="B10" s="13" t="s">
        <v>138</v>
      </c>
      <c r="G10" s="58">
        <v>43545</v>
      </c>
    </row>
    <row r="11" spans="2:20" x14ac:dyDescent="0.3">
      <c r="B11" s="20" t="s">
        <v>15</v>
      </c>
      <c r="C11" s="21" t="s">
        <v>16</v>
      </c>
      <c r="D11" s="22" t="s">
        <v>6</v>
      </c>
      <c r="E11" s="21" t="s">
        <v>7</v>
      </c>
      <c r="F11" s="21" t="s">
        <v>17</v>
      </c>
      <c r="G11" s="23" t="s">
        <v>73</v>
      </c>
    </row>
    <row r="12" spans="2:20" x14ac:dyDescent="0.3">
      <c r="B12" s="19" t="s">
        <v>0</v>
      </c>
      <c r="C12" s="68" t="s">
        <v>12</v>
      </c>
      <c r="D12" s="69">
        <v>43885</v>
      </c>
      <c r="E12" s="68" t="s">
        <v>613</v>
      </c>
      <c r="F12" s="69">
        <v>44733</v>
      </c>
      <c r="G12" s="70" t="str">
        <f t="shared" ref="G12:G15" si="0">+IF(C12="Si",IF(F12&lt;$G$10,"DESACTUALIZADO",""),"")</f>
        <v/>
      </c>
      <c r="H12" s="36">
        <f t="shared" ref="H12:H17" si="1">+IF(C12="N/A",1,0)</f>
        <v>0</v>
      </c>
      <c r="I12" s="36">
        <f t="shared" ref="I12:I17" si="2">+IF(C12="Si",1,0)</f>
        <v>1</v>
      </c>
      <c r="J12" s="36">
        <f t="shared" ref="J12:J17" si="3">+IF(C12="No",1,0)</f>
        <v>0</v>
      </c>
    </row>
    <row r="13" spans="2:20" x14ac:dyDescent="0.3">
      <c r="B13" s="19" t="s">
        <v>1</v>
      </c>
      <c r="C13" s="68" t="s">
        <v>12</v>
      </c>
      <c r="D13" s="69">
        <v>44949</v>
      </c>
      <c r="E13" s="68" t="s">
        <v>614</v>
      </c>
      <c r="F13" s="69"/>
      <c r="G13" s="70" t="str">
        <f t="shared" si="0"/>
        <v>DESACTUALIZADO</v>
      </c>
      <c r="H13" s="36">
        <f t="shared" si="1"/>
        <v>0</v>
      </c>
      <c r="I13" s="36">
        <f t="shared" si="2"/>
        <v>1</v>
      </c>
      <c r="J13" s="36">
        <f t="shared" si="3"/>
        <v>0</v>
      </c>
    </row>
    <row r="14" spans="2:20" x14ac:dyDescent="0.3">
      <c r="B14" s="19" t="s">
        <v>2</v>
      </c>
      <c r="C14" s="68" t="s">
        <v>12</v>
      </c>
      <c r="D14" s="69">
        <v>43887</v>
      </c>
      <c r="E14" s="68" t="s">
        <v>615</v>
      </c>
      <c r="F14" s="69">
        <v>44733</v>
      </c>
      <c r="G14" s="70" t="str">
        <f t="shared" si="0"/>
        <v/>
      </c>
      <c r="H14" s="36">
        <f t="shared" si="1"/>
        <v>0</v>
      </c>
      <c r="I14" s="36">
        <f t="shared" si="2"/>
        <v>1</v>
      </c>
      <c r="J14" s="36">
        <f t="shared" si="3"/>
        <v>0</v>
      </c>
      <c r="T14" s="41">
        <v>43545</v>
      </c>
    </row>
    <row r="15" spans="2:20" x14ac:dyDescent="0.3">
      <c r="B15" s="19" t="s">
        <v>3</v>
      </c>
      <c r="C15" s="68" t="s">
        <v>12</v>
      </c>
      <c r="D15" s="69">
        <v>44798</v>
      </c>
      <c r="E15" s="68" t="s">
        <v>616</v>
      </c>
      <c r="F15" s="69">
        <v>44980</v>
      </c>
      <c r="G15" s="70" t="str">
        <f t="shared" si="0"/>
        <v/>
      </c>
      <c r="H15" s="36">
        <f t="shared" si="1"/>
        <v>0</v>
      </c>
      <c r="I15" s="36">
        <f t="shared" si="2"/>
        <v>1</v>
      </c>
      <c r="J15" s="36">
        <f t="shared" si="3"/>
        <v>0</v>
      </c>
    </row>
    <row r="16" spans="2:20" x14ac:dyDescent="0.3">
      <c r="B16" s="19" t="s">
        <v>4</v>
      </c>
      <c r="C16" s="68" t="s">
        <v>12</v>
      </c>
      <c r="D16" s="69"/>
      <c r="E16" s="68" t="s">
        <v>622</v>
      </c>
      <c r="F16" s="69"/>
      <c r="G16" s="70" t="str">
        <f t="shared" ref="G16:G17" si="4">+IF(C16="Si",IF(F16&lt;$G$10,"DESACTUALIZADO",""),"")</f>
        <v>DESACTUALIZADO</v>
      </c>
      <c r="H16" s="36">
        <f t="shared" si="1"/>
        <v>0</v>
      </c>
      <c r="I16" s="36">
        <f t="shared" si="2"/>
        <v>1</v>
      </c>
      <c r="J16" s="36">
        <f t="shared" si="3"/>
        <v>0</v>
      </c>
    </row>
    <row r="17" spans="2:10" x14ac:dyDescent="0.3">
      <c r="B17" s="19" t="s">
        <v>5</v>
      </c>
      <c r="C17" s="68" t="s">
        <v>12</v>
      </c>
      <c r="D17" s="69">
        <v>44946</v>
      </c>
      <c r="E17" s="68" t="s">
        <v>614</v>
      </c>
      <c r="F17" s="69"/>
      <c r="G17" s="70" t="str">
        <f t="shared" si="4"/>
        <v>DESACTUALIZADO</v>
      </c>
      <c r="H17" s="36">
        <f t="shared" si="1"/>
        <v>0</v>
      </c>
      <c r="I17" s="36">
        <f t="shared" si="2"/>
        <v>1</v>
      </c>
      <c r="J17" s="36">
        <f t="shared" si="3"/>
        <v>0</v>
      </c>
    </row>
    <row r="18" spans="2:10" x14ac:dyDescent="0.3">
      <c r="B18" s="13"/>
      <c r="G18" s="14"/>
    </row>
    <row r="19" spans="2:10" ht="94.5" customHeight="1" thickBot="1" x14ac:dyDescent="0.35">
      <c r="B19" s="53" t="s">
        <v>86</v>
      </c>
      <c r="C19" s="85" t="s">
        <v>623</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xWindow="246" yWindow="444"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paperSize="5"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V26"/>
  <sheetViews>
    <sheetView showGridLines="0" tabSelected="1" zoomScale="91" zoomScaleNormal="91" workbookViewId="0">
      <selection activeCell="F19" sqref="F19"/>
    </sheetView>
  </sheetViews>
  <sheetFormatPr baseColWidth="10" defaultColWidth="11.44140625" defaultRowHeight="14.4" x14ac:dyDescent="0.3"/>
  <cols>
    <col min="1" max="1" width="3.88671875" style="1" customWidth="1"/>
    <col min="2" max="2" width="11.44140625" style="1"/>
    <col min="3" max="3" width="58.5546875" style="1" customWidth="1"/>
    <col min="4" max="4" width="20.88671875" style="1" customWidth="1"/>
    <col min="5" max="5" width="6.33203125" style="1" customWidth="1"/>
    <col min="6" max="6" width="41.44140625" style="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f>+IF(D12&lt;=10,D12,IF(ROUNDDOWN(D12*10%,0)&lt;10,10,ROUNDDOWN(D12*10%,0)))</f>
        <v>2</v>
      </c>
    </row>
    <row r="4" spans="2:22" x14ac:dyDescent="0.3">
      <c r="B4" s="13"/>
      <c r="H4" s="14"/>
    </row>
    <row r="5" spans="2:22" x14ac:dyDescent="0.3">
      <c r="B5" s="13"/>
      <c r="D5" s="1" t="s">
        <v>136</v>
      </c>
      <c r="H5" s="14"/>
    </row>
    <row r="6" spans="2:22" ht="15" customHeight="1" x14ac:dyDescent="0.3">
      <c r="B6" s="13"/>
      <c r="G6" s="26"/>
      <c r="H6" s="27"/>
    </row>
    <row r="7" spans="2:22" ht="17.25" customHeight="1" x14ac:dyDescent="0.4">
      <c r="B7" s="13"/>
      <c r="C7" s="18" t="s">
        <v>574</v>
      </c>
      <c r="D7" s="69">
        <v>45180</v>
      </c>
      <c r="E7" s="24"/>
      <c r="F7" s="91" t="str">
        <f>"Seleccione una muestra de "&amp;V3&amp;" abogados activos y complete la siguiente tabla"</f>
        <v>Seleccione una muestra de 2 abogados activos y complete la siguiente tabla</v>
      </c>
      <c r="G7" s="92"/>
      <c r="H7" s="27"/>
    </row>
    <row r="8" spans="2:22" x14ac:dyDescent="0.3">
      <c r="B8" s="13"/>
      <c r="F8" s="93"/>
      <c r="G8" s="94"/>
      <c r="H8" s="14"/>
      <c r="T8" s="1" t="s">
        <v>13</v>
      </c>
    </row>
    <row r="9" spans="2:22" ht="23.4" x14ac:dyDescent="0.3">
      <c r="B9" s="13"/>
      <c r="C9" s="28" t="s">
        <v>575</v>
      </c>
      <c r="E9"/>
      <c r="F9" s="22" t="s">
        <v>89</v>
      </c>
      <c r="G9" s="22" t="s">
        <v>19</v>
      </c>
      <c r="H9" s="14"/>
      <c r="T9" s="1" t="s">
        <v>14</v>
      </c>
    </row>
    <row r="10" spans="2:22" x14ac:dyDescent="0.3">
      <c r="B10" s="13"/>
      <c r="C10" s="21" t="s">
        <v>576</v>
      </c>
      <c r="D10" s="21" t="s">
        <v>23</v>
      </c>
      <c r="E10"/>
      <c r="F10" s="18" t="s">
        <v>604</v>
      </c>
      <c r="G10" s="68">
        <v>2</v>
      </c>
      <c r="H10" s="14"/>
    </row>
    <row r="11" spans="2:22" x14ac:dyDescent="0.3">
      <c r="B11" s="13"/>
      <c r="C11" s="18" t="s">
        <v>141</v>
      </c>
      <c r="D11" s="68">
        <v>2</v>
      </c>
      <c r="E11"/>
      <c r="F11" s="18" t="s">
        <v>87</v>
      </c>
      <c r="G11" s="68">
        <v>2</v>
      </c>
      <c r="H11" s="14"/>
    </row>
    <row r="12" spans="2:22" x14ac:dyDescent="0.3">
      <c r="B12" s="13"/>
      <c r="C12" s="18" t="s">
        <v>22</v>
      </c>
      <c r="D12" s="68">
        <v>2</v>
      </c>
      <c r="E12"/>
      <c r="F12" s="18" t="s">
        <v>88</v>
      </c>
      <c r="G12" s="68">
        <v>2</v>
      </c>
      <c r="H12" s="14"/>
    </row>
    <row r="13" spans="2:22" x14ac:dyDescent="0.3">
      <c r="B13" s="13"/>
      <c r="C13" s="18" t="s">
        <v>26</v>
      </c>
      <c r="D13" s="68">
        <v>2</v>
      </c>
      <c r="E13"/>
      <c r="F13" s="44" t="s">
        <v>94</v>
      </c>
      <c r="G13" s="43"/>
      <c r="H13" s="14"/>
    </row>
    <row r="14" spans="2:22" x14ac:dyDescent="0.3">
      <c r="B14" s="13"/>
      <c r="E14"/>
      <c r="F14" s="45" t="s">
        <v>95</v>
      </c>
      <c r="G14" s="46"/>
      <c r="H14" s="14"/>
    </row>
    <row r="15" spans="2:22" x14ac:dyDescent="0.3">
      <c r="B15" s="13"/>
      <c r="E15"/>
      <c r="H15" s="14"/>
    </row>
    <row r="16" spans="2:22" x14ac:dyDescent="0.3">
      <c r="B16" s="13"/>
      <c r="C16" s="21" t="s">
        <v>24</v>
      </c>
      <c r="D16" s="21" t="s">
        <v>23</v>
      </c>
      <c r="E16"/>
      <c r="F16" s="22" t="s">
        <v>98</v>
      </c>
      <c r="G16" s="22" t="s">
        <v>19</v>
      </c>
      <c r="H16" s="14"/>
    </row>
    <row r="17" spans="2:8" x14ac:dyDescent="0.3">
      <c r="B17" s="13"/>
      <c r="C17" s="18" t="s">
        <v>577</v>
      </c>
      <c r="D17" s="68">
        <v>0</v>
      </c>
      <c r="E17"/>
      <c r="F17" s="18" t="s">
        <v>580</v>
      </c>
      <c r="G17" s="68">
        <v>2</v>
      </c>
      <c r="H17" s="14"/>
    </row>
    <row r="18" spans="2:8" x14ac:dyDescent="0.3">
      <c r="B18" s="13"/>
      <c r="C18" s="18" t="s">
        <v>578</v>
      </c>
      <c r="D18" s="68">
        <v>0</v>
      </c>
      <c r="E18"/>
      <c r="F18" s="37" t="s">
        <v>579</v>
      </c>
      <c r="G18" s="68">
        <v>0</v>
      </c>
      <c r="H18" s="14"/>
    </row>
    <row r="19" spans="2:8" x14ac:dyDescent="0.3">
      <c r="B19" s="13"/>
      <c r="C19" s="49"/>
      <c r="E19"/>
      <c r="F19" s="18" t="s">
        <v>91</v>
      </c>
      <c r="G19" s="68">
        <v>0</v>
      </c>
      <c r="H19" s="14"/>
    </row>
    <row r="20" spans="2:8" x14ac:dyDescent="0.3">
      <c r="B20" s="13"/>
      <c r="C20" s="49"/>
      <c r="E20"/>
      <c r="F20" s="18" t="s">
        <v>25</v>
      </c>
      <c r="G20" s="68">
        <v>0</v>
      </c>
      <c r="H20" s="14"/>
    </row>
    <row r="21" spans="2:8" x14ac:dyDescent="0.3">
      <c r="B21" s="13"/>
      <c r="C21" s="49" t="s">
        <v>90</v>
      </c>
      <c r="E21"/>
      <c r="F21"/>
      <c r="G21"/>
      <c r="H21" s="14"/>
    </row>
    <row r="22" spans="2:8" x14ac:dyDescent="0.3">
      <c r="B22" s="13"/>
      <c r="C22" s="95" t="s">
        <v>624</v>
      </c>
      <c r="D22" s="96"/>
      <c r="E22" s="96"/>
      <c r="F22" s="96"/>
      <c r="G22" s="97"/>
      <c r="H22" s="14"/>
    </row>
    <row r="23" spans="2:8" x14ac:dyDescent="0.3">
      <c r="B23" s="13"/>
      <c r="C23" s="98"/>
      <c r="D23" s="99"/>
      <c r="E23" s="99"/>
      <c r="F23" s="99"/>
      <c r="G23" s="100"/>
      <c r="H23" s="14"/>
    </row>
    <row r="24" spans="2:8" x14ac:dyDescent="0.3">
      <c r="B24" s="13"/>
      <c r="C24" s="98"/>
      <c r="D24" s="99"/>
      <c r="E24" s="99"/>
      <c r="F24" s="99"/>
      <c r="G24" s="100"/>
      <c r="H24" s="14"/>
    </row>
    <row r="25" spans="2:8" x14ac:dyDescent="0.3">
      <c r="B25" s="13"/>
      <c r="C25" s="101"/>
      <c r="D25" s="102"/>
      <c r="E25" s="102"/>
      <c r="F25" s="102"/>
      <c r="G25" s="103"/>
      <c r="H25" s="14"/>
    </row>
    <row r="26" spans="2:8" ht="15" thickBot="1" x14ac:dyDescent="0.35">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10">
      <formula>LEN(TRIM(C22))=0</formula>
    </cfRule>
  </conditionalFormatting>
  <conditionalFormatting sqref="D11:D13">
    <cfRule type="containsBlanks" dxfId="24" priority="14">
      <formula>LEN(TRIM(D11))=0</formula>
    </cfRule>
  </conditionalFormatting>
  <conditionalFormatting sqref="D17:D18">
    <cfRule type="containsBlanks" dxfId="23" priority="6">
      <formula>LEN(TRIM(D17))=0</formula>
    </cfRule>
  </conditionalFormatting>
  <conditionalFormatting sqref="G10:G12">
    <cfRule type="containsBlanks" dxfId="22" priority="5">
      <formula>LEN(TRIM(G10))=0</formula>
    </cfRule>
  </conditionalFormatting>
  <conditionalFormatting sqref="G17:G20">
    <cfRule type="containsBlanks" dxfId="21" priority="4">
      <formula>LEN(TRIM(G17))=0</formula>
    </cfRule>
  </conditionalFormatting>
  <conditionalFormatting sqref="D7">
    <cfRule type="containsBlanks" dxfId="20"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scale="27"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W34"/>
  <sheetViews>
    <sheetView showGridLines="0" zoomScale="80" zoomScaleNormal="80" workbookViewId="0">
      <selection activeCell="F20" sqref="F20"/>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8.33203125" style="1" customWidth="1"/>
    <col min="9" max="9" width="7.33203125" style="1" customWidth="1"/>
    <col min="10"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5">
        <f>+IF(D17&lt;=10,D17,IF(ROUNDDOWN(D17*10%,0)&lt;10,10,ROUNDDOWN(D17*10%,0)))</f>
        <v>3</v>
      </c>
    </row>
    <row r="4" spans="2:23" x14ac:dyDescent="0.3">
      <c r="B4" s="13"/>
      <c r="I4" s="14"/>
    </row>
    <row r="5" spans="2:23" ht="9" customHeight="1" x14ac:dyDescent="0.3">
      <c r="B5" s="13"/>
      <c r="I5" s="14"/>
    </row>
    <row r="6" spans="2:23" ht="19.5" customHeight="1" x14ac:dyDescent="0.3">
      <c r="B6" s="13"/>
      <c r="C6" s="109" t="s">
        <v>64</v>
      </c>
      <c r="D6" s="109"/>
      <c r="E6" s="109"/>
      <c r="F6" s="109"/>
      <c r="G6" s="109"/>
      <c r="H6" s="109"/>
      <c r="I6" s="27"/>
    </row>
    <row r="7" spans="2:23" x14ac:dyDescent="0.3">
      <c r="B7" s="13"/>
      <c r="E7" s="71" t="s">
        <v>136</v>
      </c>
      <c r="I7" s="14"/>
      <c r="U7" s="1" t="s">
        <v>13</v>
      </c>
    </row>
    <row r="8" spans="2:23" x14ac:dyDescent="0.3">
      <c r="B8" s="13"/>
      <c r="C8" s="21" t="s">
        <v>574</v>
      </c>
      <c r="D8" s="69">
        <v>45173</v>
      </c>
      <c r="E8"/>
      <c r="F8" s="31" t="s">
        <v>97</v>
      </c>
      <c r="G8" s="76" t="s">
        <v>18</v>
      </c>
      <c r="I8" s="14"/>
      <c r="U8" s="1" t="s">
        <v>14</v>
      </c>
    </row>
    <row r="9" spans="2:23" x14ac:dyDescent="0.3">
      <c r="B9" s="13"/>
      <c r="E9"/>
      <c r="F9" s="18" t="s">
        <v>144</v>
      </c>
      <c r="G9" s="68">
        <v>0</v>
      </c>
      <c r="I9" s="14"/>
    </row>
    <row r="10" spans="2:23" x14ac:dyDescent="0.3">
      <c r="B10" s="13"/>
      <c r="C10" s="21" t="s">
        <v>581</v>
      </c>
      <c r="D10" s="21" t="s">
        <v>23</v>
      </c>
      <c r="E10"/>
      <c r="F10" s="18" t="s">
        <v>57</v>
      </c>
      <c r="G10" s="68">
        <v>0</v>
      </c>
      <c r="I10" s="14"/>
    </row>
    <row r="11" spans="2:23" x14ac:dyDescent="0.3">
      <c r="B11" s="13"/>
      <c r="C11" s="18" t="s">
        <v>142</v>
      </c>
      <c r="D11" s="68">
        <v>50</v>
      </c>
      <c r="E11"/>
      <c r="F11" s="18" t="s">
        <v>75</v>
      </c>
      <c r="G11" s="68">
        <v>0</v>
      </c>
      <c r="I11" s="14"/>
    </row>
    <row r="12" spans="2:23" x14ac:dyDescent="0.3">
      <c r="B12" s="13"/>
      <c r="C12" s="18" t="s">
        <v>28</v>
      </c>
      <c r="D12" s="68">
        <v>51</v>
      </c>
      <c r="E12"/>
      <c r="F12" s="32" t="s">
        <v>593</v>
      </c>
      <c r="I12" s="14"/>
    </row>
    <row r="13" spans="2:23" x14ac:dyDescent="0.3">
      <c r="B13" s="13"/>
      <c r="C13" s="18" t="s">
        <v>74</v>
      </c>
      <c r="D13" s="68">
        <v>0</v>
      </c>
      <c r="E13"/>
      <c r="F13" s="32" t="s">
        <v>76</v>
      </c>
      <c r="I13" s="14"/>
    </row>
    <row r="14" spans="2:23" x14ac:dyDescent="0.3">
      <c r="B14" s="13"/>
      <c r="C14" s="32" t="s">
        <v>582</v>
      </c>
      <c r="E14"/>
      <c r="F14" s="22" t="s">
        <v>32</v>
      </c>
      <c r="G14" s="21" t="s">
        <v>23</v>
      </c>
      <c r="I14" s="14"/>
    </row>
    <row r="15" spans="2:23" x14ac:dyDescent="0.3">
      <c r="B15" s="13"/>
      <c r="C15" s="21" t="s">
        <v>592</v>
      </c>
      <c r="D15" s="21" t="s">
        <v>23</v>
      </c>
      <c r="E15"/>
      <c r="F15" s="18" t="s">
        <v>586</v>
      </c>
      <c r="G15" s="68">
        <v>24</v>
      </c>
      <c r="I15" s="14"/>
    </row>
    <row r="16" spans="2:23" x14ac:dyDescent="0.3">
      <c r="B16" s="13"/>
      <c r="C16" s="18" t="s">
        <v>591</v>
      </c>
      <c r="D16" s="68">
        <v>3</v>
      </c>
      <c r="E16"/>
      <c r="F16" s="18" t="s">
        <v>588</v>
      </c>
      <c r="G16" s="68">
        <v>23</v>
      </c>
      <c r="I16" s="14"/>
    </row>
    <row r="17" spans="2:9" x14ac:dyDescent="0.3">
      <c r="B17" s="13"/>
      <c r="C17" s="18" t="s">
        <v>583</v>
      </c>
      <c r="D17" s="68">
        <v>3</v>
      </c>
      <c r="E17"/>
      <c r="F17" s="18" t="s">
        <v>587</v>
      </c>
      <c r="G17" s="68">
        <v>1</v>
      </c>
      <c r="I17" s="14"/>
    </row>
    <row r="18" spans="2:9" x14ac:dyDescent="0.3">
      <c r="B18" s="13"/>
      <c r="C18" s="32" t="s">
        <v>584</v>
      </c>
      <c r="E18"/>
      <c r="F18" s="18" t="s">
        <v>145</v>
      </c>
      <c r="G18" s="68">
        <v>0</v>
      </c>
      <c r="I18" s="14"/>
    </row>
    <row r="19" spans="2:9" x14ac:dyDescent="0.3">
      <c r="B19" s="13"/>
      <c r="E19"/>
      <c r="I19" s="14"/>
    </row>
    <row r="20" spans="2:9" ht="45" customHeight="1" x14ac:dyDescent="0.3">
      <c r="B20" s="13"/>
      <c r="C20" s="42" t="s">
        <v>31</v>
      </c>
      <c r="D20" s="42" t="s">
        <v>23</v>
      </c>
      <c r="E20"/>
      <c r="F20" s="33" t="s">
        <v>96</v>
      </c>
      <c r="G20" s="42" t="s">
        <v>137</v>
      </c>
      <c r="H20" s="34" t="s">
        <v>605</v>
      </c>
      <c r="I20" s="14"/>
    </row>
    <row r="21" spans="2:9" x14ac:dyDescent="0.3">
      <c r="B21" s="13"/>
      <c r="C21" s="51" t="s">
        <v>585</v>
      </c>
      <c r="D21" s="68">
        <v>111</v>
      </c>
      <c r="E21"/>
      <c r="F21" s="18" t="s">
        <v>60</v>
      </c>
      <c r="G21" s="68">
        <v>0</v>
      </c>
      <c r="H21" s="68">
        <v>0</v>
      </c>
      <c r="I21" s="14"/>
    </row>
    <row r="22" spans="2:9" ht="15" customHeight="1" x14ac:dyDescent="0.3">
      <c r="B22" s="13"/>
      <c r="C22" s="51" t="s">
        <v>143</v>
      </c>
      <c r="D22" s="68">
        <v>13</v>
      </c>
      <c r="E22"/>
      <c r="F22" s="18" t="s">
        <v>61</v>
      </c>
      <c r="G22" s="68">
        <v>8</v>
      </c>
      <c r="H22" s="68">
        <v>7</v>
      </c>
      <c r="I22" s="14"/>
    </row>
    <row r="23" spans="2:9" x14ac:dyDescent="0.3">
      <c r="B23" s="13"/>
      <c r="C23" s="77" t="s">
        <v>590</v>
      </c>
      <c r="D23" s="57"/>
      <c r="E23"/>
      <c r="F23" s="18" t="s">
        <v>62</v>
      </c>
      <c r="G23" s="68">
        <v>13</v>
      </c>
      <c r="H23" s="68">
        <v>12</v>
      </c>
      <c r="I23" s="14"/>
    </row>
    <row r="24" spans="2:9" x14ac:dyDescent="0.3">
      <c r="B24" s="13"/>
      <c r="E24"/>
      <c r="F24" s="18" t="s">
        <v>63</v>
      </c>
      <c r="G24" s="68">
        <v>3</v>
      </c>
      <c r="H24" s="68">
        <v>3</v>
      </c>
      <c r="I24" s="14"/>
    </row>
    <row r="25" spans="2:9" ht="30" customHeight="1" x14ac:dyDescent="0.3">
      <c r="B25" s="13"/>
      <c r="C25" s="59" t="str">
        <f>"Seleccione "&amp;W3&amp;" procesos teminados en el primer semestre de 2023 y llene la siguiente tabla:"</f>
        <v>Seleccione 3 procesos teminados en el primer semestre de 2023 y llene la siguiente tabla:</v>
      </c>
      <c r="D25" s="54"/>
      <c r="E25"/>
      <c r="F25" s="110" t="s">
        <v>589</v>
      </c>
      <c r="G25" s="110"/>
      <c r="H25" s="110"/>
      <c r="I25" s="14"/>
    </row>
    <row r="26" spans="2:9" ht="15" thickBot="1" x14ac:dyDescent="0.35">
      <c r="B26" s="13"/>
      <c r="C26" s="55"/>
      <c r="D26" s="56"/>
      <c r="E26"/>
      <c r="F26" s="52"/>
      <c r="I26" s="14"/>
    </row>
    <row r="27" spans="2:9" x14ac:dyDescent="0.3">
      <c r="B27" s="13"/>
      <c r="C27" s="42" t="s">
        <v>85</v>
      </c>
      <c r="D27" s="42" t="s">
        <v>23</v>
      </c>
      <c r="E27"/>
      <c r="F27" s="104" t="s">
        <v>84</v>
      </c>
      <c r="G27" s="105"/>
      <c r="H27" s="106"/>
      <c r="I27" s="14"/>
    </row>
    <row r="28" spans="2:9" x14ac:dyDescent="0.3">
      <c r="B28" s="13"/>
      <c r="C28" s="18" t="s">
        <v>77</v>
      </c>
      <c r="D28" s="68">
        <v>3</v>
      </c>
      <c r="E28"/>
      <c r="F28" s="107" t="s">
        <v>621</v>
      </c>
      <c r="G28" s="108"/>
      <c r="H28" s="108"/>
      <c r="I28" s="14"/>
    </row>
    <row r="29" spans="2:9" x14ac:dyDescent="0.3">
      <c r="B29" s="13"/>
      <c r="C29" s="18" t="s">
        <v>78</v>
      </c>
      <c r="D29" s="68">
        <v>3</v>
      </c>
      <c r="E29"/>
      <c r="F29" s="108"/>
      <c r="G29" s="108"/>
      <c r="H29" s="108"/>
      <c r="I29" s="14"/>
    </row>
    <row r="30" spans="2:9" x14ac:dyDescent="0.3">
      <c r="B30" s="13"/>
      <c r="C30" s="18" t="s">
        <v>79</v>
      </c>
      <c r="D30" s="68">
        <v>0</v>
      </c>
      <c r="E30"/>
      <c r="F30" s="108"/>
      <c r="G30" s="108"/>
      <c r="H30" s="108"/>
      <c r="I30" s="14"/>
    </row>
    <row r="31" spans="2:9" x14ac:dyDescent="0.3">
      <c r="B31" s="13"/>
      <c r="C31" s="18" t="s">
        <v>80</v>
      </c>
      <c r="D31" s="68">
        <v>0</v>
      </c>
      <c r="E31"/>
      <c r="F31" s="108"/>
      <c r="G31" s="108"/>
      <c r="H31" s="108"/>
      <c r="I31" s="14"/>
    </row>
    <row r="32" spans="2:9" x14ac:dyDescent="0.3">
      <c r="B32" s="13"/>
      <c r="C32" s="18" t="s">
        <v>81</v>
      </c>
      <c r="D32" s="68">
        <v>0</v>
      </c>
      <c r="E32"/>
      <c r="F32" s="108"/>
      <c r="G32" s="108"/>
      <c r="H32" s="108"/>
      <c r="I32" s="14"/>
    </row>
    <row r="33" spans="2:9" x14ac:dyDescent="0.3">
      <c r="B33" s="13"/>
      <c r="E33"/>
      <c r="F33" s="108"/>
      <c r="G33" s="108"/>
      <c r="H33" s="108"/>
      <c r="I33" s="14"/>
    </row>
    <row r="34" spans="2:9" ht="15" thickBot="1" x14ac:dyDescent="0.35">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xWindow="1479" yWindow="677"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scale="23"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G29" sqref="G29"/>
    </sheetView>
  </sheetViews>
  <sheetFormatPr baseColWidth="10" defaultColWidth="11.44140625" defaultRowHeight="14.4" x14ac:dyDescent="0.3"/>
  <cols>
    <col min="1" max="1" width="3.88671875" style="1" customWidth="1"/>
    <col min="2" max="2" width="11.44140625" style="1"/>
    <col min="3" max="3" width="57.8867187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c r="V2" s="1">
        <f>+D13+D14</f>
        <v>7</v>
      </c>
    </row>
    <row r="3" spans="2:22" x14ac:dyDescent="0.3">
      <c r="B3" s="13"/>
      <c r="H3" s="14"/>
      <c r="V3" s="25">
        <f>+IF(V2&lt;=20,V2,IF(ROUNDDOWN(V2*10%,0)&lt;20,20,ROUNDDOWN(V2*10%,0)))</f>
        <v>7</v>
      </c>
    </row>
    <row r="4" spans="2:22" x14ac:dyDescent="0.3">
      <c r="B4" s="13"/>
      <c r="H4" s="14"/>
    </row>
    <row r="5" spans="2:22" x14ac:dyDescent="0.3">
      <c r="B5" s="13"/>
      <c r="H5" s="14"/>
    </row>
    <row r="6" spans="2:22" ht="15" customHeight="1" x14ac:dyDescent="0.3">
      <c r="B6" s="13"/>
      <c r="G6" s="26"/>
      <c r="H6" s="27"/>
    </row>
    <row r="7" spans="2:22" ht="23.4" x14ac:dyDescent="0.3">
      <c r="B7" s="13"/>
      <c r="C7" s="109" t="s">
        <v>139</v>
      </c>
      <c r="D7" s="109"/>
      <c r="E7" s="109"/>
      <c r="F7" s="109"/>
      <c r="G7" s="109"/>
      <c r="H7" s="27"/>
    </row>
    <row r="8" spans="2:22" x14ac:dyDescent="0.3">
      <c r="B8" s="13"/>
      <c r="E8" s="74" t="s">
        <v>136</v>
      </c>
      <c r="H8" s="14"/>
      <c r="T8" s="1" t="s">
        <v>13</v>
      </c>
    </row>
    <row r="9" spans="2:22" ht="15" customHeight="1" x14ac:dyDescent="0.3">
      <c r="B9" s="13"/>
      <c r="C9" s="21" t="s">
        <v>606</v>
      </c>
      <c r="D9" s="21" t="s">
        <v>23</v>
      </c>
      <c r="E9"/>
      <c r="F9" s="91" t="str">
        <f>"Seleccione una muestra de "&amp;V3&amp;" prejudiciales activos registrados antes  y hasta el 31 de Diciembre  de 2022 y complete la siguiente tabla"</f>
        <v>Seleccione una muestra de 7 prejudiciales activos registrados antes  y hasta el 31 de Diciembre  de 2022 y complete la siguiente tabla</v>
      </c>
      <c r="G9" s="92"/>
      <c r="H9" s="14"/>
      <c r="T9" s="1" t="s">
        <v>14</v>
      </c>
    </row>
    <row r="10" spans="2:22" x14ac:dyDescent="0.3">
      <c r="B10" s="13"/>
      <c r="C10" s="18" t="s">
        <v>146</v>
      </c>
      <c r="D10" s="68">
        <v>2</v>
      </c>
      <c r="E10"/>
      <c r="F10" s="93"/>
      <c r="G10" s="94"/>
      <c r="H10" s="14"/>
    </row>
    <row r="11" spans="2:22" x14ac:dyDescent="0.3">
      <c r="B11" s="13"/>
      <c r="C11" s="18" t="s">
        <v>52</v>
      </c>
      <c r="D11" s="68">
        <v>8</v>
      </c>
      <c r="E11"/>
      <c r="F11" s="22" t="s">
        <v>31</v>
      </c>
      <c r="G11" s="22" t="s">
        <v>54</v>
      </c>
      <c r="H11" s="14"/>
    </row>
    <row r="12" spans="2:22" x14ac:dyDescent="0.3">
      <c r="B12" s="13"/>
      <c r="C12" s="18" t="s">
        <v>596</v>
      </c>
      <c r="D12" s="68">
        <v>1</v>
      </c>
      <c r="E12"/>
      <c r="F12" s="30" t="s">
        <v>55</v>
      </c>
      <c r="G12" s="68">
        <v>7</v>
      </c>
      <c r="H12" s="14"/>
    </row>
    <row r="13" spans="2:22" x14ac:dyDescent="0.3">
      <c r="B13" s="13"/>
      <c r="C13" s="18" t="s">
        <v>595</v>
      </c>
      <c r="D13" s="68">
        <v>3</v>
      </c>
      <c r="E13"/>
      <c r="F13" s="18" t="s">
        <v>140</v>
      </c>
      <c r="G13" s="68">
        <v>0</v>
      </c>
      <c r="H13" s="14"/>
    </row>
    <row r="14" spans="2:22" x14ac:dyDescent="0.3">
      <c r="B14" s="13"/>
      <c r="C14" s="18" t="s">
        <v>594</v>
      </c>
      <c r="D14" s="68">
        <v>4</v>
      </c>
      <c r="E14"/>
      <c r="F14"/>
      <c r="G14"/>
      <c r="H14" s="14"/>
    </row>
    <row r="15" spans="2:22" x14ac:dyDescent="0.3">
      <c r="B15" s="13"/>
      <c r="E15"/>
      <c r="F15"/>
      <c r="G15"/>
      <c r="H15" s="14"/>
    </row>
    <row r="16" spans="2:22" x14ac:dyDescent="0.3">
      <c r="B16" s="13"/>
      <c r="C16" s="21" t="s">
        <v>607</v>
      </c>
      <c r="D16" s="21" t="s">
        <v>23</v>
      </c>
      <c r="E16"/>
      <c r="F16" s="111" t="s">
        <v>84</v>
      </c>
      <c r="G16" s="111"/>
      <c r="H16" s="14"/>
    </row>
    <row r="17" spans="2:8" x14ac:dyDescent="0.3">
      <c r="B17" s="13"/>
      <c r="C17" s="18" t="s">
        <v>597</v>
      </c>
      <c r="D17" s="68">
        <v>2</v>
      </c>
      <c r="E17"/>
      <c r="F17" s="107" t="s">
        <v>619</v>
      </c>
      <c r="G17" s="108"/>
      <c r="H17" s="14"/>
    </row>
    <row r="18" spans="2:8" x14ac:dyDescent="0.3">
      <c r="B18" s="13"/>
      <c r="C18" s="18" t="s">
        <v>598</v>
      </c>
      <c r="D18" s="68">
        <v>1</v>
      </c>
      <c r="E18"/>
      <c r="F18" s="108"/>
      <c r="G18" s="108"/>
      <c r="H18" s="14"/>
    </row>
    <row r="19" spans="2:8" x14ac:dyDescent="0.3">
      <c r="B19" s="13"/>
      <c r="C19"/>
      <c r="D19"/>
      <c r="E19"/>
      <c r="F19" s="108"/>
      <c r="G19" s="108"/>
      <c r="H19" s="14"/>
    </row>
    <row r="20" spans="2:8" x14ac:dyDescent="0.3">
      <c r="B20" s="13"/>
      <c r="C20"/>
      <c r="D20"/>
      <c r="E20"/>
      <c r="F20" s="108"/>
      <c r="G20" s="108"/>
      <c r="H20" s="14"/>
    </row>
    <row r="21" spans="2:8" x14ac:dyDescent="0.3">
      <c r="B21" s="13"/>
      <c r="E21"/>
      <c r="F21" s="108"/>
      <c r="G21" s="108"/>
      <c r="H21" s="14"/>
    </row>
    <row r="22" spans="2:8" x14ac:dyDescent="0.3">
      <c r="B22" s="13"/>
      <c r="E22"/>
      <c r="F22" s="108"/>
      <c r="G22" s="108"/>
      <c r="H22" s="14"/>
    </row>
    <row r="23" spans="2:8" ht="15" thickBot="1" x14ac:dyDescent="0.35">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E27" sqref="E27"/>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f>+IF(D10&lt;=10,D10,IF(ROUNDDOWN(D10*10%,0)&gt;10,10,ROUNDDOWN(D10*10%,0)))</f>
        <v>0</v>
      </c>
    </row>
    <row r="4" spans="2:22" x14ac:dyDescent="0.3">
      <c r="B4" s="13"/>
      <c r="H4" s="14"/>
    </row>
    <row r="5" spans="2:22" x14ac:dyDescent="0.3">
      <c r="B5" s="13"/>
      <c r="H5" s="14"/>
    </row>
    <row r="6" spans="2:22" ht="36.75" customHeight="1" x14ac:dyDescent="0.45">
      <c r="B6" s="13"/>
      <c r="C6" s="28" t="s">
        <v>66</v>
      </c>
      <c r="D6" s="29"/>
      <c r="E6" s="24"/>
      <c r="F6"/>
      <c r="G6"/>
      <c r="H6" s="27"/>
    </row>
    <row r="7" spans="2:22" x14ac:dyDescent="0.3">
      <c r="B7" s="13"/>
      <c r="C7" s="1" t="s">
        <v>136</v>
      </c>
      <c r="F7"/>
      <c r="G7"/>
      <c r="H7" s="14"/>
      <c r="T7" s="1" t="s">
        <v>13</v>
      </c>
    </row>
    <row r="8" spans="2:22" x14ac:dyDescent="0.3">
      <c r="B8" s="13"/>
      <c r="C8" s="21" t="s">
        <v>66</v>
      </c>
      <c r="D8" s="21" t="s">
        <v>23</v>
      </c>
      <c r="E8"/>
      <c r="F8" s="21" t="s">
        <v>66</v>
      </c>
      <c r="G8" s="21" t="s">
        <v>23</v>
      </c>
      <c r="H8" s="14"/>
      <c r="T8" s="1" t="s">
        <v>14</v>
      </c>
    </row>
    <row r="9" spans="2:22" x14ac:dyDescent="0.3">
      <c r="B9" s="13"/>
      <c r="C9" s="18" t="s">
        <v>599</v>
      </c>
      <c r="D9" s="68">
        <v>0</v>
      </c>
      <c r="E9"/>
      <c r="F9" s="18" t="s">
        <v>600</v>
      </c>
      <c r="G9" s="68">
        <v>0</v>
      </c>
      <c r="H9" s="14"/>
    </row>
    <row r="10" spans="2:22" x14ac:dyDescent="0.3">
      <c r="B10" s="13"/>
      <c r="C10" s="18" t="s">
        <v>149</v>
      </c>
      <c r="D10" s="68">
        <v>0</v>
      </c>
      <c r="E10"/>
      <c r="F10" s="18" t="s">
        <v>82</v>
      </c>
      <c r="G10" s="68">
        <v>0</v>
      </c>
      <c r="H10" s="14"/>
    </row>
    <row r="11" spans="2:22" x14ac:dyDescent="0.3">
      <c r="B11" s="13"/>
      <c r="D11" s="47"/>
      <c r="E11"/>
      <c r="G11" s="48"/>
      <c r="H11" s="14"/>
    </row>
    <row r="12" spans="2:22" x14ac:dyDescent="0.3">
      <c r="B12" s="13"/>
      <c r="C12" s="49" t="s">
        <v>86</v>
      </c>
      <c r="D12" s="47"/>
      <c r="E12"/>
      <c r="G12" s="48"/>
      <c r="H12" s="14"/>
      <c r="T12" s="1">
        <f>IF(D9="",0,1)</f>
        <v>1</v>
      </c>
    </row>
    <row r="13" spans="2:22" x14ac:dyDescent="0.3">
      <c r="B13" s="13"/>
      <c r="C13" s="95" t="s">
        <v>617</v>
      </c>
      <c r="D13" s="96"/>
      <c r="E13" s="96"/>
      <c r="F13" s="96"/>
      <c r="G13" s="97"/>
      <c r="H13" s="14"/>
    </row>
    <row r="14" spans="2:22" x14ac:dyDescent="0.3">
      <c r="B14" s="13"/>
      <c r="C14" s="98"/>
      <c r="D14" s="99"/>
      <c r="E14" s="99"/>
      <c r="F14" s="99"/>
      <c r="G14" s="100"/>
      <c r="H14" s="14"/>
    </row>
    <row r="15" spans="2:22" x14ac:dyDescent="0.3">
      <c r="B15" s="13"/>
      <c r="C15" s="98"/>
      <c r="D15" s="99"/>
      <c r="E15" s="99"/>
      <c r="F15" s="99"/>
      <c r="G15" s="100"/>
      <c r="H15" s="14"/>
    </row>
    <row r="16" spans="2:22" x14ac:dyDescent="0.3">
      <c r="B16" s="13"/>
      <c r="C16" s="101"/>
      <c r="D16" s="102"/>
      <c r="E16" s="102"/>
      <c r="F16" s="102"/>
      <c r="G16" s="103"/>
      <c r="H16" s="14"/>
      <c r="T16" s="1">
        <f>IF(G9="",0,1)</f>
        <v>1</v>
      </c>
    </row>
    <row r="17" spans="2:20" ht="15" thickBot="1" x14ac:dyDescent="0.35">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6384" width="11.44140625" style="1"/>
  </cols>
  <sheetData>
    <row r="1" spans="2:22" ht="15" thickBot="1" x14ac:dyDescent="0.35"/>
    <row r="2" spans="2:22" x14ac:dyDescent="0.3">
      <c r="B2" s="10"/>
      <c r="C2" s="11"/>
      <c r="D2" s="11"/>
      <c r="E2" s="11"/>
      <c r="F2" s="11"/>
      <c r="G2" s="11"/>
      <c r="H2" s="12"/>
    </row>
    <row r="3" spans="2:22" x14ac:dyDescent="0.3">
      <c r="B3" s="13"/>
      <c r="H3" s="14"/>
      <c r="V3" s="25" t="e">
        <f>+IF(D10&lt;=10,D10,IF(ROUNDDOWN(D10*10%,0)&gt;10,10,ROUNDDOWN(D10*10%,0)))</f>
        <v>#VALUE!</v>
      </c>
    </row>
    <row r="4" spans="2:22" x14ac:dyDescent="0.3">
      <c r="B4" s="13"/>
      <c r="H4" s="14"/>
    </row>
    <row r="5" spans="2:22" x14ac:dyDescent="0.3">
      <c r="B5" s="13"/>
      <c r="H5" s="14"/>
    </row>
    <row r="6" spans="2:22" ht="21.75" customHeight="1" x14ac:dyDescent="0.4">
      <c r="B6" s="13"/>
      <c r="C6" s="109" t="s">
        <v>8</v>
      </c>
      <c r="D6" s="109"/>
      <c r="E6" s="24"/>
      <c r="F6"/>
      <c r="G6"/>
      <c r="H6" s="27"/>
      <c r="T6" s="1" t="s">
        <v>12</v>
      </c>
    </row>
    <row r="7" spans="2:22" x14ac:dyDescent="0.3">
      <c r="B7" s="13"/>
      <c r="C7" s="1" t="s">
        <v>136</v>
      </c>
      <c r="F7" s="50" t="s">
        <v>86</v>
      </c>
      <c r="G7"/>
      <c r="H7" s="14"/>
      <c r="T7" s="1" t="s">
        <v>13</v>
      </c>
    </row>
    <row r="8" spans="2:22" x14ac:dyDescent="0.3">
      <c r="B8" s="13"/>
      <c r="C8" s="21" t="s">
        <v>30</v>
      </c>
      <c r="D8" s="21" t="s">
        <v>23</v>
      </c>
      <c r="E8"/>
      <c r="F8" s="95" t="s">
        <v>620</v>
      </c>
      <c r="G8" s="97"/>
      <c r="H8" s="14"/>
      <c r="T8" s="1" t="s">
        <v>14</v>
      </c>
    </row>
    <row r="9" spans="2:22" x14ac:dyDescent="0.3">
      <c r="B9" s="13"/>
      <c r="C9" s="18" t="s">
        <v>602</v>
      </c>
      <c r="D9" s="68" t="s">
        <v>13</v>
      </c>
      <c r="E9"/>
      <c r="F9" s="98"/>
      <c r="G9" s="100"/>
      <c r="H9" s="14"/>
    </row>
    <row r="10" spans="2:22" x14ac:dyDescent="0.3">
      <c r="B10" s="13"/>
      <c r="C10" s="18" t="s">
        <v>601</v>
      </c>
      <c r="D10" s="68" t="s">
        <v>13</v>
      </c>
      <c r="E10"/>
      <c r="F10" s="101"/>
      <c r="G10" s="103"/>
      <c r="H10" s="14"/>
    </row>
    <row r="11" spans="2:22" ht="15" thickBot="1" x14ac:dyDescent="0.35">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B2:M28"/>
  <sheetViews>
    <sheetView showGridLines="0" zoomScale="90" zoomScaleNormal="90" workbookViewId="0">
      <selection activeCell="B30" sqref="B30"/>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s>
  <sheetData>
    <row r="2" spans="2:13" ht="18" x14ac:dyDescent="0.35">
      <c r="B2" s="118" t="s">
        <v>10</v>
      </c>
      <c r="C2" s="118"/>
      <c r="D2" s="118"/>
      <c r="E2" s="118"/>
      <c r="F2" s="118"/>
      <c r="G2" s="118"/>
      <c r="H2" s="39"/>
      <c r="I2" s="39"/>
      <c r="J2" s="39"/>
      <c r="K2" s="39"/>
      <c r="L2" s="39"/>
      <c r="M2" s="40"/>
    </row>
    <row r="3" spans="2:13" ht="18" x14ac:dyDescent="0.35">
      <c r="B3" s="118" t="s">
        <v>11</v>
      </c>
      <c r="C3" s="118"/>
      <c r="D3" s="118"/>
      <c r="E3" s="118"/>
      <c r="F3" s="118"/>
      <c r="G3" s="118"/>
      <c r="H3" s="39"/>
      <c r="I3" s="39"/>
      <c r="J3" s="39"/>
      <c r="K3" s="39"/>
      <c r="L3" s="39"/>
      <c r="M3" s="40"/>
    </row>
    <row r="4" spans="2:13" ht="24" thickBot="1" x14ac:dyDescent="0.5">
      <c r="B4" s="35"/>
      <c r="C4" s="75"/>
      <c r="D4" s="75" t="s">
        <v>148</v>
      </c>
      <c r="E4" s="35"/>
      <c r="F4" s="35"/>
      <c r="G4" s="35"/>
      <c r="H4" s="35"/>
      <c r="I4" s="35"/>
      <c r="J4" s="35"/>
      <c r="K4" s="35"/>
      <c r="L4" s="35"/>
      <c r="M4" s="35"/>
    </row>
    <row r="5" spans="2:13" ht="15" thickBot="1" x14ac:dyDescent="0.35">
      <c r="B5" t="s">
        <v>151</v>
      </c>
      <c r="C5" s="112" t="s">
        <v>320</v>
      </c>
      <c r="D5" s="113"/>
      <c r="E5" s="113"/>
      <c r="F5" s="113"/>
      <c r="G5" s="114"/>
    </row>
    <row r="6" spans="2:13" ht="15" thickBot="1" x14ac:dyDescent="0.35">
      <c r="B6" t="s">
        <v>152</v>
      </c>
      <c r="C6" s="115" t="s">
        <v>616</v>
      </c>
      <c r="D6" s="116"/>
      <c r="E6" s="116"/>
      <c r="F6" s="116"/>
      <c r="G6" s="117"/>
    </row>
    <row r="8" spans="2:13" x14ac:dyDescent="0.3">
      <c r="B8" t="s">
        <v>37</v>
      </c>
      <c r="C8" s="38" t="str">
        <f>+IF(SUM(USUARIOS!I12:J17)=0,"Falta diligenciar","")</f>
        <v/>
      </c>
      <c r="E8" t="s">
        <v>71</v>
      </c>
      <c r="F8" s="38" t="str">
        <f>+IF(PREJUDICIALES!$D$10="","Falta  actualizar","")</f>
        <v/>
      </c>
    </row>
    <row r="9" spans="2:13" x14ac:dyDescent="0.3">
      <c r="B9" s="37" t="s">
        <v>40</v>
      </c>
      <c r="C9" s="73">
        <f>+SUM(USUARIOS!I12:I17)/(6-SUM(USUARIOS!H12:H17))</f>
        <v>1</v>
      </c>
      <c r="E9" s="37" t="s">
        <v>45</v>
      </c>
      <c r="F9" s="72">
        <f>+PREJUDICIALES!$D$11</f>
        <v>8</v>
      </c>
    </row>
    <row r="10" spans="2:13" x14ac:dyDescent="0.3">
      <c r="B10" s="37" t="s">
        <v>38</v>
      </c>
      <c r="C10" s="72">
        <f>+ABOGADOS!$D$12+SUM(USUARIOS!I12:I17)</f>
        <v>8</v>
      </c>
      <c r="E10" s="37" t="s">
        <v>43</v>
      </c>
      <c r="F10" s="73">
        <f>IFERROR(PREJUDICIALES!$D$11/PREJUDICIALES!$D$10,"")</f>
        <v>4</v>
      </c>
    </row>
    <row r="11" spans="2:13" x14ac:dyDescent="0.3">
      <c r="B11" s="37" t="s">
        <v>9</v>
      </c>
      <c r="C11" s="72" t="s">
        <v>99</v>
      </c>
      <c r="E11" s="37" t="s">
        <v>46</v>
      </c>
      <c r="F11" s="73">
        <f>IFERROR(PREJUDICIALES!$G$13/PREJUDICIALES!$V$3,"")</f>
        <v>0</v>
      </c>
    </row>
    <row r="12" spans="2:13" x14ac:dyDescent="0.3">
      <c r="B12" s="37" t="s">
        <v>39</v>
      </c>
      <c r="C12" s="73">
        <f>IFERROR((ABOGADOS!$G$17+ABOGADOS!$G$18+ABOGADOS!$G$19*0.5)/ABOGADOS!D12,"")</f>
        <v>1</v>
      </c>
    </row>
    <row r="13" spans="2:13" x14ac:dyDescent="0.3">
      <c r="E13" t="s">
        <v>66</v>
      </c>
      <c r="F13" s="38" t="str">
        <f>+IF(ARBITRAMENTOS!T17=0,"Falta  actualizar","")</f>
        <v/>
      </c>
    </row>
    <row r="14" spans="2:13" x14ac:dyDescent="0.3">
      <c r="B14" t="s">
        <v>70</v>
      </c>
      <c r="C14" s="38" t="str">
        <f>+IF(JUDICIALES!$D$11="","Falta  actualizar","")</f>
        <v/>
      </c>
      <c r="E14" s="37" t="s">
        <v>44</v>
      </c>
      <c r="F14" s="72">
        <f>+ARBITRAMENTOS!D10</f>
        <v>0</v>
      </c>
    </row>
    <row r="15" spans="2:13" x14ac:dyDescent="0.3">
      <c r="B15" s="37" t="s">
        <v>41</v>
      </c>
      <c r="C15" s="72">
        <f>+JUDICIALES!$D$12</f>
        <v>51</v>
      </c>
      <c r="E15" s="37" t="s">
        <v>43</v>
      </c>
      <c r="F15" s="73" t="str">
        <f>IFERROR(ARBITRAMENTOS!D10/ARBITRAMENTOS!D9,"")</f>
        <v/>
      </c>
    </row>
    <row r="16" spans="2:13" x14ac:dyDescent="0.3">
      <c r="B16" s="37" t="s">
        <v>43</v>
      </c>
      <c r="C16" s="73">
        <f>IFERROR(JUDICIALES!$D$12/JUDICIALES!$D$11,"")</f>
        <v>1.02</v>
      </c>
    </row>
    <row r="17" spans="2:6" x14ac:dyDescent="0.3">
      <c r="B17" s="37" t="s">
        <v>47</v>
      </c>
      <c r="C17" s="73" t="str">
        <f>IFERROR(JUDICIALES!$G$11/JUDICIALES!$G$10,"")</f>
        <v/>
      </c>
      <c r="E17" t="s">
        <v>69</v>
      </c>
      <c r="F17" s="38" t="str">
        <f>+IF(PAGOS!D9="","Falta  actualizar","")</f>
        <v/>
      </c>
    </row>
    <row r="18" spans="2:6" x14ac:dyDescent="0.3">
      <c r="B18" s="37" t="s">
        <v>42</v>
      </c>
      <c r="C18" s="72">
        <f>IFERROR(C15/ABOGADOS!$D$12,"")</f>
        <v>25.5</v>
      </c>
      <c r="E18" s="37" t="s">
        <v>153</v>
      </c>
      <c r="F18" s="72" t="str">
        <f>+IF(PAGOS!D10="No","No","Si")</f>
        <v>No</v>
      </c>
    </row>
    <row r="19" spans="2:6" x14ac:dyDescent="0.3">
      <c r="B19" s="37" t="s">
        <v>154</v>
      </c>
      <c r="C19" s="73">
        <f>IFERROR(1-(JUDICIALES!$H$22+JUDICIALES!$H$23+JUDICIALES!$H$24)/(JUDICIALES!$G$22+JUDICIALES!$G$23+JUDICIALES!$G$24),"")</f>
        <v>8.333333333333337E-2</v>
      </c>
      <c r="E19" s="37" t="s">
        <v>150</v>
      </c>
      <c r="F19" s="72" t="str">
        <f>+IF(PAGOS!D9="No","No aplica","Si")</f>
        <v>No aplica</v>
      </c>
    </row>
    <row r="21" spans="2:6" ht="15" thickBot="1" x14ac:dyDescent="0.35"/>
    <row r="22" spans="2:6" x14ac:dyDescent="0.3">
      <c r="B22" s="2" t="s">
        <v>86</v>
      </c>
      <c r="C22" s="3"/>
      <c r="D22" s="3"/>
      <c r="E22" s="3"/>
      <c r="F22" s="4"/>
    </row>
    <row r="23" spans="2:6" x14ac:dyDescent="0.3">
      <c r="B23" s="95" t="s">
        <v>618</v>
      </c>
      <c r="C23" s="96"/>
      <c r="D23" s="96"/>
      <c r="E23" s="96"/>
      <c r="F23" s="97"/>
    </row>
    <row r="24" spans="2:6" x14ac:dyDescent="0.3">
      <c r="B24" s="98"/>
      <c r="C24" s="99"/>
      <c r="D24" s="99"/>
      <c r="E24" s="99"/>
      <c r="F24" s="100"/>
    </row>
    <row r="25" spans="2:6" x14ac:dyDescent="0.3">
      <c r="B25" s="98"/>
      <c r="C25" s="99"/>
      <c r="D25" s="99"/>
      <c r="E25" s="99"/>
      <c r="F25" s="100"/>
    </row>
    <row r="26" spans="2:6" x14ac:dyDescent="0.3">
      <c r="B26" s="101"/>
      <c r="C26" s="102"/>
      <c r="D26" s="102"/>
      <c r="E26" s="102"/>
      <c r="F26" s="103"/>
    </row>
    <row r="27" spans="2:6" x14ac:dyDescent="0.3">
      <c r="B27" t="s">
        <v>147</v>
      </c>
    </row>
    <row r="28" spans="2:6" x14ac:dyDescent="0.3">
      <c r="B28" t="s">
        <v>603</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paperSize="5"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baseColWidth="10" defaultRowHeight="14.4" x14ac:dyDescent="0.3"/>
  <cols>
    <col min="1" max="1" width="125" customWidth="1"/>
  </cols>
  <sheetData>
    <row r="1" spans="1:1" x14ac:dyDescent="0.3">
      <c r="A1" t="s">
        <v>155</v>
      </c>
    </row>
    <row r="2" spans="1:1" x14ac:dyDescent="0.3">
      <c r="A2" t="s">
        <v>366</v>
      </c>
    </row>
    <row r="3" spans="1:1" x14ac:dyDescent="0.3">
      <c r="A3" t="s">
        <v>522</v>
      </c>
    </row>
    <row r="4" spans="1:1" x14ac:dyDescent="0.3">
      <c r="A4" t="s">
        <v>370</v>
      </c>
    </row>
    <row r="5" spans="1:1" x14ac:dyDescent="0.3">
      <c r="A5" t="s">
        <v>376</v>
      </c>
    </row>
    <row r="6" spans="1:1" x14ac:dyDescent="0.3">
      <c r="A6" t="s">
        <v>515</v>
      </c>
    </row>
    <row r="7" spans="1:1" x14ac:dyDescent="0.3">
      <c r="A7" t="s">
        <v>518</v>
      </c>
    </row>
    <row r="8" spans="1:1" x14ac:dyDescent="0.3">
      <c r="A8" t="s">
        <v>419</v>
      </c>
    </row>
    <row r="9" spans="1:1" x14ac:dyDescent="0.3">
      <c r="A9" t="s">
        <v>205</v>
      </c>
    </row>
    <row r="10" spans="1:1" x14ac:dyDescent="0.3">
      <c r="A10" t="s">
        <v>359</v>
      </c>
    </row>
    <row r="11" spans="1:1" x14ac:dyDescent="0.3">
      <c r="A11" t="s">
        <v>412</v>
      </c>
    </row>
    <row r="12" spans="1:1" x14ac:dyDescent="0.3">
      <c r="A12" t="s">
        <v>258</v>
      </c>
    </row>
    <row r="13" spans="1:1" x14ac:dyDescent="0.3">
      <c r="A13" t="s">
        <v>304</v>
      </c>
    </row>
    <row r="14" spans="1:1" x14ac:dyDescent="0.3">
      <c r="A14" t="s">
        <v>377</v>
      </c>
    </row>
    <row r="15" spans="1:1" x14ac:dyDescent="0.3">
      <c r="A15" t="s">
        <v>517</v>
      </c>
    </row>
    <row r="16" spans="1:1" x14ac:dyDescent="0.3">
      <c r="A16" t="s">
        <v>514</v>
      </c>
    </row>
    <row r="17" spans="1:1" x14ac:dyDescent="0.3">
      <c r="A17" t="s">
        <v>358</v>
      </c>
    </row>
    <row r="18" spans="1:1" x14ac:dyDescent="0.3">
      <c r="A18" t="s">
        <v>373</v>
      </c>
    </row>
    <row r="19" spans="1:1" x14ac:dyDescent="0.3">
      <c r="A19" t="s">
        <v>375</v>
      </c>
    </row>
    <row r="20" spans="1:1" x14ac:dyDescent="0.3">
      <c r="A20" t="s">
        <v>200</v>
      </c>
    </row>
    <row r="21" spans="1:1" x14ac:dyDescent="0.3">
      <c r="A21" t="s">
        <v>335</v>
      </c>
    </row>
    <row r="22" spans="1:1" x14ac:dyDescent="0.3">
      <c r="A22" t="s">
        <v>504</v>
      </c>
    </row>
    <row r="23" spans="1:1" x14ac:dyDescent="0.3">
      <c r="A23" t="s">
        <v>245</v>
      </c>
    </row>
    <row r="24" spans="1:1" x14ac:dyDescent="0.3">
      <c r="A24" t="s">
        <v>270</v>
      </c>
    </row>
    <row r="25" spans="1:1" x14ac:dyDescent="0.3">
      <c r="A25" t="s">
        <v>354</v>
      </c>
    </row>
    <row r="26" spans="1:1" x14ac:dyDescent="0.3">
      <c r="A26" t="s">
        <v>356</v>
      </c>
    </row>
    <row r="27" spans="1:1" x14ac:dyDescent="0.3">
      <c r="A27" t="s">
        <v>383</v>
      </c>
    </row>
    <row r="28" spans="1:1" x14ac:dyDescent="0.3">
      <c r="A28" t="s">
        <v>156</v>
      </c>
    </row>
    <row r="29" spans="1:1" x14ac:dyDescent="0.3">
      <c r="A29" t="s">
        <v>246</v>
      </c>
    </row>
    <row r="30" spans="1:1" x14ac:dyDescent="0.3">
      <c r="A30" t="s">
        <v>382</v>
      </c>
    </row>
    <row r="31" spans="1:1" x14ac:dyDescent="0.3">
      <c r="A31" t="s">
        <v>512</v>
      </c>
    </row>
    <row r="32" spans="1:1" x14ac:dyDescent="0.3">
      <c r="A32" t="s">
        <v>513</v>
      </c>
    </row>
    <row r="33" spans="1:1" x14ac:dyDescent="0.3">
      <c r="A33" t="s">
        <v>431</v>
      </c>
    </row>
    <row r="34" spans="1:1" x14ac:dyDescent="0.3">
      <c r="A34" t="s">
        <v>206</v>
      </c>
    </row>
    <row r="35" spans="1:1" x14ac:dyDescent="0.3">
      <c r="A35" t="s">
        <v>207</v>
      </c>
    </row>
    <row r="36" spans="1:1" x14ac:dyDescent="0.3">
      <c r="A36" t="s">
        <v>208</v>
      </c>
    </row>
    <row r="37" spans="1:1" x14ac:dyDescent="0.3">
      <c r="A37" t="s">
        <v>296</v>
      </c>
    </row>
    <row r="38" spans="1:1" x14ac:dyDescent="0.3">
      <c r="A38" t="s">
        <v>390</v>
      </c>
    </row>
    <row r="39" spans="1:1" x14ac:dyDescent="0.3">
      <c r="A39" t="s">
        <v>334</v>
      </c>
    </row>
    <row r="40" spans="1:1" x14ac:dyDescent="0.3">
      <c r="A40" t="s">
        <v>418</v>
      </c>
    </row>
    <row r="41" spans="1:1" x14ac:dyDescent="0.3">
      <c r="A41" t="s">
        <v>608</v>
      </c>
    </row>
    <row r="42" spans="1:1" x14ac:dyDescent="0.3">
      <c r="A42" t="s">
        <v>238</v>
      </c>
    </row>
    <row r="43" spans="1:1" x14ac:dyDescent="0.3">
      <c r="A43" t="s">
        <v>259</v>
      </c>
    </row>
    <row r="44" spans="1:1" x14ac:dyDescent="0.3">
      <c r="A44" t="s">
        <v>330</v>
      </c>
    </row>
    <row r="45" spans="1:1" x14ac:dyDescent="0.3">
      <c r="A45" t="s">
        <v>566</v>
      </c>
    </row>
    <row r="46" spans="1:1" x14ac:dyDescent="0.3">
      <c r="A46" t="s">
        <v>281</v>
      </c>
    </row>
    <row r="47" spans="1:1" x14ac:dyDescent="0.3">
      <c r="A47" t="s">
        <v>362</v>
      </c>
    </row>
    <row r="48" spans="1:1" x14ac:dyDescent="0.3">
      <c r="A48" t="s">
        <v>209</v>
      </c>
    </row>
    <row r="49" spans="1:1" x14ac:dyDescent="0.3">
      <c r="A49" t="s">
        <v>511</v>
      </c>
    </row>
    <row r="50" spans="1:1" x14ac:dyDescent="0.3">
      <c r="A50" t="s">
        <v>163</v>
      </c>
    </row>
    <row r="51" spans="1:1" x14ac:dyDescent="0.3">
      <c r="A51" t="s">
        <v>299</v>
      </c>
    </row>
    <row r="52" spans="1:1" x14ac:dyDescent="0.3">
      <c r="A52" t="s">
        <v>260</v>
      </c>
    </row>
    <row r="53" spans="1:1" x14ac:dyDescent="0.3">
      <c r="A53" t="s">
        <v>276</v>
      </c>
    </row>
    <row r="54" spans="1:1" x14ac:dyDescent="0.3">
      <c r="A54" t="s">
        <v>558</v>
      </c>
    </row>
    <row r="55" spans="1:1" x14ac:dyDescent="0.3">
      <c r="A55" t="s">
        <v>507</v>
      </c>
    </row>
    <row r="56" spans="1:1" x14ac:dyDescent="0.3">
      <c r="A56" t="s">
        <v>338</v>
      </c>
    </row>
    <row r="57" spans="1:1" x14ac:dyDescent="0.3">
      <c r="A57" t="s">
        <v>421</v>
      </c>
    </row>
    <row r="58" spans="1:1" x14ac:dyDescent="0.3">
      <c r="A58" t="s">
        <v>562</v>
      </c>
    </row>
    <row r="59" spans="1:1" x14ac:dyDescent="0.3">
      <c r="A59" t="s">
        <v>384</v>
      </c>
    </row>
    <row r="60" spans="1:1" x14ac:dyDescent="0.3">
      <c r="A60" t="s">
        <v>496</v>
      </c>
    </row>
    <row r="61" spans="1:1" x14ac:dyDescent="0.3">
      <c r="A61" t="s">
        <v>222</v>
      </c>
    </row>
    <row r="62" spans="1:1" x14ac:dyDescent="0.3">
      <c r="A62" t="s">
        <v>569</v>
      </c>
    </row>
    <row r="63" spans="1:1" x14ac:dyDescent="0.3">
      <c r="A63" t="s">
        <v>271</v>
      </c>
    </row>
    <row r="64" spans="1:1" x14ac:dyDescent="0.3">
      <c r="A64" t="s">
        <v>181</v>
      </c>
    </row>
    <row r="65" spans="1:1" x14ac:dyDescent="0.3">
      <c r="A65" t="s">
        <v>170</v>
      </c>
    </row>
    <row r="66" spans="1:1" x14ac:dyDescent="0.3">
      <c r="A66" t="s">
        <v>171</v>
      </c>
    </row>
    <row r="67" spans="1:1" x14ac:dyDescent="0.3">
      <c r="A67" t="s">
        <v>172</v>
      </c>
    </row>
    <row r="68" spans="1:1" x14ac:dyDescent="0.3">
      <c r="A68" t="s">
        <v>173</v>
      </c>
    </row>
    <row r="69" spans="1:1" x14ac:dyDescent="0.3">
      <c r="A69" t="s">
        <v>174</v>
      </c>
    </row>
    <row r="70" spans="1:1" x14ac:dyDescent="0.3">
      <c r="A70" t="s">
        <v>175</v>
      </c>
    </row>
    <row r="71" spans="1:1" x14ac:dyDescent="0.3">
      <c r="A71" t="s">
        <v>176</v>
      </c>
    </row>
    <row r="72" spans="1:1" x14ac:dyDescent="0.3">
      <c r="A72" t="s">
        <v>177</v>
      </c>
    </row>
    <row r="73" spans="1:1" x14ac:dyDescent="0.3">
      <c r="A73" t="s">
        <v>179</v>
      </c>
    </row>
    <row r="74" spans="1:1" x14ac:dyDescent="0.3">
      <c r="A74" t="s">
        <v>180</v>
      </c>
    </row>
    <row r="75" spans="1:1" x14ac:dyDescent="0.3">
      <c r="A75" t="s">
        <v>194</v>
      </c>
    </row>
    <row r="76" spans="1:1" x14ac:dyDescent="0.3">
      <c r="A76" t="s">
        <v>195</v>
      </c>
    </row>
    <row r="77" spans="1:1" x14ac:dyDescent="0.3">
      <c r="A77" t="s">
        <v>186</v>
      </c>
    </row>
    <row r="78" spans="1:1" x14ac:dyDescent="0.3">
      <c r="A78" t="s">
        <v>324</v>
      </c>
    </row>
    <row r="79" spans="1:1" x14ac:dyDescent="0.3">
      <c r="A79" t="s">
        <v>178</v>
      </c>
    </row>
    <row r="80" spans="1:1" x14ac:dyDescent="0.3">
      <c r="A80" t="s">
        <v>182</v>
      </c>
    </row>
    <row r="81" spans="1:1" x14ac:dyDescent="0.3">
      <c r="A81" t="s">
        <v>196</v>
      </c>
    </row>
    <row r="82" spans="1:1" x14ac:dyDescent="0.3">
      <c r="A82" t="s">
        <v>326</v>
      </c>
    </row>
    <row r="83" spans="1:1" x14ac:dyDescent="0.3">
      <c r="A83" t="s">
        <v>183</v>
      </c>
    </row>
    <row r="84" spans="1:1" x14ac:dyDescent="0.3">
      <c r="A84" t="s">
        <v>184</v>
      </c>
    </row>
    <row r="85" spans="1:1" x14ac:dyDescent="0.3">
      <c r="A85" t="s">
        <v>192</v>
      </c>
    </row>
    <row r="86" spans="1:1" x14ac:dyDescent="0.3">
      <c r="A86" t="s">
        <v>185</v>
      </c>
    </row>
    <row r="87" spans="1:1" x14ac:dyDescent="0.3">
      <c r="A87" t="s">
        <v>327</v>
      </c>
    </row>
    <row r="88" spans="1:1" x14ac:dyDescent="0.3">
      <c r="A88" t="s">
        <v>187</v>
      </c>
    </row>
    <row r="89" spans="1:1" x14ac:dyDescent="0.3">
      <c r="A89" t="s">
        <v>325</v>
      </c>
    </row>
    <row r="90" spans="1:1" x14ac:dyDescent="0.3">
      <c r="A90" t="s">
        <v>198</v>
      </c>
    </row>
    <row r="91" spans="1:1" x14ac:dyDescent="0.3">
      <c r="A91" t="s">
        <v>188</v>
      </c>
    </row>
    <row r="92" spans="1:1" x14ac:dyDescent="0.3">
      <c r="A92" t="s">
        <v>395</v>
      </c>
    </row>
    <row r="93" spans="1:1" x14ac:dyDescent="0.3">
      <c r="A93" t="s">
        <v>393</v>
      </c>
    </row>
    <row r="94" spans="1:1" x14ac:dyDescent="0.3">
      <c r="A94" t="s">
        <v>210</v>
      </c>
    </row>
    <row r="95" spans="1:1" x14ac:dyDescent="0.3">
      <c r="A95" t="s">
        <v>257</v>
      </c>
    </row>
    <row r="96" spans="1:1" x14ac:dyDescent="0.3">
      <c r="A96" t="s">
        <v>191</v>
      </c>
    </row>
    <row r="97" spans="1:1" x14ac:dyDescent="0.3">
      <c r="A97" t="s">
        <v>189</v>
      </c>
    </row>
    <row r="98" spans="1:1" x14ac:dyDescent="0.3">
      <c r="A98" t="s">
        <v>190</v>
      </c>
    </row>
    <row r="99" spans="1:1" x14ac:dyDescent="0.3">
      <c r="A99" t="s">
        <v>197</v>
      </c>
    </row>
    <row r="100" spans="1:1" x14ac:dyDescent="0.3">
      <c r="A100" t="s">
        <v>199</v>
      </c>
    </row>
    <row r="101" spans="1:1" x14ac:dyDescent="0.3">
      <c r="A101" t="s">
        <v>193</v>
      </c>
    </row>
    <row r="102" spans="1:1" x14ac:dyDescent="0.3">
      <c r="A102" t="s">
        <v>212</v>
      </c>
    </row>
    <row r="103" spans="1:1" x14ac:dyDescent="0.3">
      <c r="A103" t="s">
        <v>272</v>
      </c>
    </row>
    <row r="104" spans="1:1" x14ac:dyDescent="0.3">
      <c r="A104" t="s">
        <v>236</v>
      </c>
    </row>
    <row r="105" spans="1:1" x14ac:dyDescent="0.3">
      <c r="A105" t="s">
        <v>280</v>
      </c>
    </row>
    <row r="106" spans="1:1" x14ac:dyDescent="0.3">
      <c r="A106" t="s">
        <v>379</v>
      </c>
    </row>
    <row r="107" spans="1:1" x14ac:dyDescent="0.3">
      <c r="A107" t="s">
        <v>234</v>
      </c>
    </row>
    <row r="108" spans="1:1" x14ac:dyDescent="0.3">
      <c r="A108" t="s">
        <v>360</v>
      </c>
    </row>
    <row r="109" spans="1:1" x14ac:dyDescent="0.3">
      <c r="A109" t="s">
        <v>277</v>
      </c>
    </row>
    <row r="110" spans="1:1" x14ac:dyDescent="0.3">
      <c r="A110" t="s">
        <v>441</v>
      </c>
    </row>
    <row r="111" spans="1:1" x14ac:dyDescent="0.3">
      <c r="A111" t="s">
        <v>442</v>
      </c>
    </row>
    <row r="112" spans="1:1" x14ac:dyDescent="0.3">
      <c r="A112" t="s">
        <v>443</v>
      </c>
    </row>
    <row r="113" spans="1:1" x14ac:dyDescent="0.3">
      <c r="A113" t="s">
        <v>444</v>
      </c>
    </row>
    <row r="114" spans="1:1" x14ac:dyDescent="0.3">
      <c r="A114" t="s">
        <v>445</v>
      </c>
    </row>
    <row r="115" spans="1:1" x14ac:dyDescent="0.3">
      <c r="A115" t="s">
        <v>446</v>
      </c>
    </row>
    <row r="116" spans="1:1" x14ac:dyDescent="0.3">
      <c r="A116" t="s">
        <v>435</v>
      </c>
    </row>
    <row r="117" spans="1:1" x14ac:dyDescent="0.3">
      <c r="A117" t="s">
        <v>436</v>
      </c>
    </row>
    <row r="118" spans="1:1" x14ac:dyDescent="0.3">
      <c r="A118" t="s">
        <v>437</v>
      </c>
    </row>
    <row r="119" spans="1:1" x14ac:dyDescent="0.3">
      <c r="A119" t="s">
        <v>438</v>
      </c>
    </row>
    <row r="120" spans="1:1" x14ac:dyDescent="0.3">
      <c r="A120" t="s">
        <v>439</v>
      </c>
    </row>
    <row r="121" spans="1:1" x14ac:dyDescent="0.3">
      <c r="A121" t="s">
        <v>434</v>
      </c>
    </row>
    <row r="122" spans="1:1" x14ac:dyDescent="0.3">
      <c r="A122" t="s">
        <v>440</v>
      </c>
    </row>
    <row r="123" spans="1:1" x14ac:dyDescent="0.3">
      <c r="A123" t="s">
        <v>447</v>
      </c>
    </row>
    <row r="124" spans="1:1" x14ac:dyDescent="0.3">
      <c r="A124" t="s">
        <v>448</v>
      </c>
    </row>
    <row r="125" spans="1:1" x14ac:dyDescent="0.3">
      <c r="A125" t="s">
        <v>449</v>
      </c>
    </row>
    <row r="126" spans="1:1" x14ac:dyDescent="0.3">
      <c r="A126" t="s">
        <v>450</v>
      </c>
    </row>
    <row r="127" spans="1:1" x14ac:dyDescent="0.3">
      <c r="A127" t="s">
        <v>451</v>
      </c>
    </row>
    <row r="128" spans="1:1" x14ac:dyDescent="0.3">
      <c r="A128" t="s">
        <v>452</v>
      </c>
    </row>
    <row r="129" spans="1:1" x14ac:dyDescent="0.3">
      <c r="A129" t="s">
        <v>453</v>
      </c>
    </row>
    <row r="130" spans="1:1" x14ac:dyDescent="0.3">
      <c r="A130" t="s">
        <v>454</v>
      </c>
    </row>
    <row r="131" spans="1:1" x14ac:dyDescent="0.3">
      <c r="A131" t="s">
        <v>456</v>
      </c>
    </row>
    <row r="132" spans="1:1" x14ac:dyDescent="0.3">
      <c r="A132" t="s">
        <v>457</v>
      </c>
    </row>
    <row r="133" spans="1:1" x14ac:dyDescent="0.3">
      <c r="A133" t="s">
        <v>458</v>
      </c>
    </row>
    <row r="134" spans="1:1" x14ac:dyDescent="0.3">
      <c r="A134" t="s">
        <v>459</v>
      </c>
    </row>
    <row r="135" spans="1:1" x14ac:dyDescent="0.3">
      <c r="A135" t="s">
        <v>460</v>
      </c>
    </row>
    <row r="136" spans="1:1" x14ac:dyDescent="0.3">
      <c r="A136" t="s">
        <v>461</v>
      </c>
    </row>
    <row r="137" spans="1:1" x14ac:dyDescent="0.3">
      <c r="A137" t="s">
        <v>462</v>
      </c>
    </row>
    <row r="138" spans="1:1" x14ac:dyDescent="0.3">
      <c r="A138" t="s">
        <v>463</v>
      </c>
    </row>
    <row r="139" spans="1:1" x14ac:dyDescent="0.3">
      <c r="A139" t="s">
        <v>464</v>
      </c>
    </row>
    <row r="140" spans="1:1" x14ac:dyDescent="0.3">
      <c r="A140" t="s">
        <v>465</v>
      </c>
    </row>
    <row r="141" spans="1:1" x14ac:dyDescent="0.3">
      <c r="A141" t="s">
        <v>466</v>
      </c>
    </row>
    <row r="142" spans="1:1" x14ac:dyDescent="0.3">
      <c r="A142" t="s">
        <v>467</v>
      </c>
    </row>
    <row r="143" spans="1:1" x14ac:dyDescent="0.3">
      <c r="A143" t="s">
        <v>468</v>
      </c>
    </row>
    <row r="144" spans="1:1" x14ac:dyDescent="0.3">
      <c r="A144" t="s">
        <v>469</v>
      </c>
    </row>
    <row r="145" spans="1:1" x14ac:dyDescent="0.3">
      <c r="A145" t="s">
        <v>470</v>
      </c>
    </row>
    <row r="146" spans="1:1" x14ac:dyDescent="0.3">
      <c r="A146" t="s">
        <v>471</v>
      </c>
    </row>
    <row r="147" spans="1:1" x14ac:dyDescent="0.3">
      <c r="A147" t="s">
        <v>473</v>
      </c>
    </row>
    <row r="148" spans="1:1" x14ac:dyDescent="0.3">
      <c r="A148" t="s">
        <v>472</v>
      </c>
    </row>
    <row r="149" spans="1:1" x14ac:dyDescent="0.3">
      <c r="A149" t="s">
        <v>455</v>
      </c>
    </row>
    <row r="150" spans="1:1" x14ac:dyDescent="0.3">
      <c r="A150" t="s">
        <v>556</v>
      </c>
    </row>
    <row r="151" spans="1:1" x14ac:dyDescent="0.3">
      <c r="A151" t="s">
        <v>380</v>
      </c>
    </row>
    <row r="152" spans="1:1" x14ac:dyDescent="0.3">
      <c r="A152" t="s">
        <v>474</v>
      </c>
    </row>
    <row r="153" spans="1:1" x14ac:dyDescent="0.3">
      <c r="A153" t="s">
        <v>475</v>
      </c>
    </row>
    <row r="154" spans="1:1" x14ac:dyDescent="0.3">
      <c r="A154" t="s">
        <v>476</v>
      </c>
    </row>
    <row r="155" spans="1:1" x14ac:dyDescent="0.3">
      <c r="A155" t="s">
        <v>477</v>
      </c>
    </row>
    <row r="156" spans="1:1" x14ac:dyDescent="0.3">
      <c r="A156" t="s">
        <v>478</v>
      </c>
    </row>
    <row r="157" spans="1:1" x14ac:dyDescent="0.3">
      <c r="A157" t="s">
        <v>479</v>
      </c>
    </row>
    <row r="158" spans="1:1" x14ac:dyDescent="0.3">
      <c r="A158" t="s">
        <v>495</v>
      </c>
    </row>
    <row r="159" spans="1:1" x14ac:dyDescent="0.3">
      <c r="A159" t="s">
        <v>480</v>
      </c>
    </row>
    <row r="160" spans="1:1" x14ac:dyDescent="0.3">
      <c r="A160" t="s">
        <v>481</v>
      </c>
    </row>
    <row r="161" spans="1:1" x14ac:dyDescent="0.3">
      <c r="A161" t="s">
        <v>482</v>
      </c>
    </row>
    <row r="162" spans="1:1" x14ac:dyDescent="0.3">
      <c r="A162" t="s">
        <v>483</v>
      </c>
    </row>
    <row r="163" spans="1:1" x14ac:dyDescent="0.3">
      <c r="A163" t="s">
        <v>484</v>
      </c>
    </row>
    <row r="164" spans="1:1" x14ac:dyDescent="0.3">
      <c r="A164" t="s">
        <v>485</v>
      </c>
    </row>
    <row r="165" spans="1:1" x14ac:dyDescent="0.3">
      <c r="A165" t="s">
        <v>486</v>
      </c>
    </row>
    <row r="166" spans="1:1" x14ac:dyDescent="0.3">
      <c r="A166" t="s">
        <v>487</v>
      </c>
    </row>
    <row r="167" spans="1:1" x14ac:dyDescent="0.3">
      <c r="A167" t="s">
        <v>494</v>
      </c>
    </row>
    <row r="168" spans="1:1" x14ac:dyDescent="0.3">
      <c r="A168" t="s">
        <v>488</v>
      </c>
    </row>
    <row r="169" spans="1:1" x14ac:dyDescent="0.3">
      <c r="A169" t="s">
        <v>489</v>
      </c>
    </row>
    <row r="170" spans="1:1" x14ac:dyDescent="0.3">
      <c r="A170" t="s">
        <v>490</v>
      </c>
    </row>
    <row r="171" spans="1:1" x14ac:dyDescent="0.3">
      <c r="A171" t="s">
        <v>491</v>
      </c>
    </row>
    <row r="172" spans="1:1" x14ac:dyDescent="0.3">
      <c r="A172" t="s">
        <v>492</v>
      </c>
    </row>
    <row r="173" spans="1:1" x14ac:dyDescent="0.3">
      <c r="A173" t="s">
        <v>493</v>
      </c>
    </row>
    <row r="174" spans="1:1" x14ac:dyDescent="0.3">
      <c r="A174" t="s">
        <v>217</v>
      </c>
    </row>
    <row r="175" spans="1:1" x14ac:dyDescent="0.3">
      <c r="A175" t="s">
        <v>510</v>
      </c>
    </row>
    <row r="176" spans="1:1" x14ac:dyDescent="0.3">
      <c r="A176" t="s">
        <v>336</v>
      </c>
    </row>
    <row r="177" spans="1:1" x14ac:dyDescent="0.3">
      <c r="A177" t="s">
        <v>497</v>
      </c>
    </row>
    <row r="178" spans="1:1" x14ac:dyDescent="0.3">
      <c r="A178" t="s">
        <v>253</v>
      </c>
    </row>
    <row r="179" spans="1:1" x14ac:dyDescent="0.3">
      <c r="A179" t="s">
        <v>262</v>
      </c>
    </row>
    <row r="180" spans="1:1" x14ac:dyDescent="0.3">
      <c r="A180" t="s">
        <v>503</v>
      </c>
    </row>
    <row r="181" spans="1:1" x14ac:dyDescent="0.3">
      <c r="A181" t="s">
        <v>261</v>
      </c>
    </row>
    <row r="182" spans="1:1" x14ac:dyDescent="0.3">
      <c r="A182" t="s">
        <v>403</v>
      </c>
    </row>
    <row r="183" spans="1:1" x14ac:dyDescent="0.3">
      <c r="A183" t="s">
        <v>337</v>
      </c>
    </row>
    <row r="184" spans="1:1" x14ac:dyDescent="0.3">
      <c r="A184" t="s">
        <v>526</v>
      </c>
    </row>
    <row r="185" spans="1:1" x14ac:dyDescent="0.3">
      <c r="A185" t="s">
        <v>498</v>
      </c>
    </row>
    <row r="186" spans="1:1" x14ac:dyDescent="0.3">
      <c r="A186" t="s">
        <v>165</v>
      </c>
    </row>
    <row r="187" spans="1:1" x14ac:dyDescent="0.3">
      <c r="A187" t="s">
        <v>404</v>
      </c>
    </row>
    <row r="188" spans="1:1" x14ac:dyDescent="0.3">
      <c r="A188" t="s">
        <v>398</v>
      </c>
    </row>
    <row r="189" spans="1:1" x14ac:dyDescent="0.3">
      <c r="A189" t="s">
        <v>420</v>
      </c>
    </row>
    <row r="190" spans="1:1" x14ac:dyDescent="0.3">
      <c r="A190" t="s">
        <v>399</v>
      </c>
    </row>
    <row r="191" spans="1:1" x14ac:dyDescent="0.3">
      <c r="A191" t="s">
        <v>278</v>
      </c>
    </row>
    <row r="192" spans="1:1" x14ac:dyDescent="0.3">
      <c r="A192" t="s">
        <v>400</v>
      </c>
    </row>
    <row r="193" spans="1:1" x14ac:dyDescent="0.3">
      <c r="A193" t="s">
        <v>405</v>
      </c>
    </row>
    <row r="194" spans="1:1" x14ac:dyDescent="0.3">
      <c r="A194" t="s">
        <v>237</v>
      </c>
    </row>
    <row r="195" spans="1:1" x14ac:dyDescent="0.3">
      <c r="A195" t="s">
        <v>231</v>
      </c>
    </row>
    <row r="196" spans="1:1" x14ac:dyDescent="0.3">
      <c r="A196" t="s">
        <v>554</v>
      </c>
    </row>
    <row r="197" spans="1:1" x14ac:dyDescent="0.3">
      <c r="A197" t="s">
        <v>525</v>
      </c>
    </row>
    <row r="198" spans="1:1" x14ac:dyDescent="0.3">
      <c r="A198" t="s">
        <v>429</v>
      </c>
    </row>
    <row r="199" spans="1:1" x14ac:dyDescent="0.3">
      <c r="A199" t="s">
        <v>501</v>
      </c>
    </row>
    <row r="200" spans="1:1" x14ac:dyDescent="0.3">
      <c r="A200" t="s">
        <v>428</v>
      </c>
    </row>
    <row r="201" spans="1:1" x14ac:dyDescent="0.3">
      <c r="A201" t="s">
        <v>427</v>
      </c>
    </row>
    <row r="202" spans="1:1" x14ac:dyDescent="0.3">
      <c r="A202" t="s">
        <v>425</v>
      </c>
    </row>
    <row r="203" spans="1:1" x14ac:dyDescent="0.3">
      <c r="A203" t="s">
        <v>426</v>
      </c>
    </row>
    <row r="204" spans="1:1" x14ac:dyDescent="0.3">
      <c r="A204" t="s">
        <v>570</v>
      </c>
    </row>
    <row r="205" spans="1:1" x14ac:dyDescent="0.3">
      <c r="A205" t="s">
        <v>430</v>
      </c>
    </row>
    <row r="206" spans="1:1" x14ac:dyDescent="0.3">
      <c r="A206" t="s">
        <v>247</v>
      </c>
    </row>
    <row r="207" spans="1:1" x14ac:dyDescent="0.3">
      <c r="A207" t="s">
        <v>239</v>
      </c>
    </row>
    <row r="208" spans="1:1" x14ac:dyDescent="0.3">
      <c r="A208" t="s">
        <v>263</v>
      </c>
    </row>
    <row r="209" spans="1:1" x14ac:dyDescent="0.3">
      <c r="A209" t="s">
        <v>240</v>
      </c>
    </row>
    <row r="210" spans="1:1" x14ac:dyDescent="0.3">
      <c r="A210" t="s">
        <v>293</v>
      </c>
    </row>
    <row r="211" spans="1:1" x14ac:dyDescent="0.3">
      <c r="A211" t="s">
        <v>385</v>
      </c>
    </row>
    <row r="212" spans="1:1" x14ac:dyDescent="0.3">
      <c r="A212" t="s">
        <v>273</v>
      </c>
    </row>
    <row r="213" spans="1:1" x14ac:dyDescent="0.3">
      <c r="A213" t="s">
        <v>223</v>
      </c>
    </row>
    <row r="214" spans="1:1" x14ac:dyDescent="0.3">
      <c r="A214" t="s">
        <v>609</v>
      </c>
    </row>
    <row r="215" spans="1:1" x14ac:dyDescent="0.3">
      <c r="A215" t="s">
        <v>241</v>
      </c>
    </row>
    <row r="216" spans="1:1" x14ac:dyDescent="0.3">
      <c r="A216" t="s">
        <v>248</v>
      </c>
    </row>
    <row r="217" spans="1:1" x14ac:dyDescent="0.3">
      <c r="A217" t="s">
        <v>282</v>
      </c>
    </row>
    <row r="218" spans="1:1" x14ac:dyDescent="0.3">
      <c r="A218" t="s">
        <v>344</v>
      </c>
    </row>
    <row r="219" spans="1:1" x14ac:dyDescent="0.3">
      <c r="A219" t="s">
        <v>283</v>
      </c>
    </row>
    <row r="220" spans="1:1" x14ac:dyDescent="0.3">
      <c r="A220" t="s">
        <v>300</v>
      </c>
    </row>
    <row r="221" spans="1:1" x14ac:dyDescent="0.3">
      <c r="A221" t="s">
        <v>164</v>
      </c>
    </row>
    <row r="222" spans="1:1" x14ac:dyDescent="0.3">
      <c r="A222" t="s">
        <v>331</v>
      </c>
    </row>
    <row r="223" spans="1:1" x14ac:dyDescent="0.3">
      <c r="A223" t="s">
        <v>249</v>
      </c>
    </row>
    <row r="224" spans="1:1" x14ac:dyDescent="0.3">
      <c r="A224" t="s">
        <v>329</v>
      </c>
    </row>
    <row r="225" spans="1:1" x14ac:dyDescent="0.3">
      <c r="A225" t="s">
        <v>160</v>
      </c>
    </row>
    <row r="226" spans="1:1" x14ac:dyDescent="0.3">
      <c r="A226" t="s">
        <v>213</v>
      </c>
    </row>
    <row r="227" spans="1:1" x14ac:dyDescent="0.3">
      <c r="A227" t="s">
        <v>332</v>
      </c>
    </row>
    <row r="228" spans="1:1" x14ac:dyDescent="0.3">
      <c r="A228" t="s">
        <v>394</v>
      </c>
    </row>
    <row r="229" spans="1:1" x14ac:dyDescent="0.3">
      <c r="A229" t="s">
        <v>297</v>
      </c>
    </row>
    <row r="230" spans="1:1" x14ac:dyDescent="0.3">
      <c r="A230" t="s">
        <v>389</v>
      </c>
    </row>
    <row r="231" spans="1:1" x14ac:dyDescent="0.3">
      <c r="A231" t="s">
        <v>505</v>
      </c>
    </row>
    <row r="232" spans="1:1" x14ac:dyDescent="0.3">
      <c r="A232" t="s">
        <v>264</v>
      </c>
    </row>
    <row r="233" spans="1:1" x14ac:dyDescent="0.3">
      <c r="A233" t="s">
        <v>401</v>
      </c>
    </row>
    <row r="234" spans="1:1" x14ac:dyDescent="0.3">
      <c r="A234" t="s">
        <v>214</v>
      </c>
    </row>
    <row r="235" spans="1:1" x14ac:dyDescent="0.3">
      <c r="A235" t="s">
        <v>254</v>
      </c>
    </row>
    <row r="236" spans="1:1" x14ac:dyDescent="0.3">
      <c r="A236" t="s">
        <v>211</v>
      </c>
    </row>
    <row r="237" spans="1:1" x14ac:dyDescent="0.3">
      <c r="A237" t="s">
        <v>560</v>
      </c>
    </row>
    <row r="238" spans="1:1" x14ac:dyDescent="0.3">
      <c r="A238" t="s">
        <v>409</v>
      </c>
    </row>
    <row r="239" spans="1:1" x14ac:dyDescent="0.3">
      <c r="A239" t="s">
        <v>201</v>
      </c>
    </row>
    <row r="240" spans="1:1" x14ac:dyDescent="0.3">
      <c r="A240" t="s">
        <v>158</v>
      </c>
    </row>
    <row r="241" spans="1:1" x14ac:dyDescent="0.3">
      <c r="A241" t="s">
        <v>202</v>
      </c>
    </row>
    <row r="242" spans="1:1" x14ac:dyDescent="0.3">
      <c r="A242" t="s">
        <v>284</v>
      </c>
    </row>
    <row r="243" spans="1:1" x14ac:dyDescent="0.3">
      <c r="A243" t="s">
        <v>224</v>
      </c>
    </row>
    <row r="244" spans="1:1" x14ac:dyDescent="0.3">
      <c r="A244" t="s">
        <v>159</v>
      </c>
    </row>
    <row r="245" spans="1:1" x14ac:dyDescent="0.3">
      <c r="A245" t="s">
        <v>225</v>
      </c>
    </row>
    <row r="246" spans="1:1" x14ac:dyDescent="0.3">
      <c r="A246" t="s">
        <v>215</v>
      </c>
    </row>
    <row r="247" spans="1:1" x14ac:dyDescent="0.3">
      <c r="A247" t="s">
        <v>524</v>
      </c>
    </row>
    <row r="248" spans="1:1" x14ac:dyDescent="0.3">
      <c r="A248" t="s">
        <v>162</v>
      </c>
    </row>
    <row r="249" spans="1:1" x14ac:dyDescent="0.3">
      <c r="A249" t="s">
        <v>168</v>
      </c>
    </row>
    <row r="250" spans="1:1" x14ac:dyDescent="0.3">
      <c r="A250" t="s">
        <v>410</v>
      </c>
    </row>
    <row r="251" spans="1:1" x14ac:dyDescent="0.3">
      <c r="A251" t="s">
        <v>166</v>
      </c>
    </row>
    <row r="252" spans="1:1" x14ac:dyDescent="0.3">
      <c r="A252" t="s">
        <v>266</v>
      </c>
    </row>
    <row r="253" spans="1:1" x14ac:dyDescent="0.3">
      <c r="A253" t="s">
        <v>235</v>
      </c>
    </row>
    <row r="254" spans="1:1" x14ac:dyDescent="0.3">
      <c r="A254" t="s">
        <v>285</v>
      </c>
    </row>
    <row r="255" spans="1:1" x14ac:dyDescent="0.3">
      <c r="A255" t="s">
        <v>229</v>
      </c>
    </row>
    <row r="256" spans="1:1" x14ac:dyDescent="0.3">
      <c r="A256" t="s">
        <v>226</v>
      </c>
    </row>
    <row r="257" spans="1:1" x14ac:dyDescent="0.3">
      <c r="A257" t="s">
        <v>294</v>
      </c>
    </row>
    <row r="258" spans="1:1" x14ac:dyDescent="0.3">
      <c r="A258" t="s">
        <v>378</v>
      </c>
    </row>
    <row r="259" spans="1:1" x14ac:dyDescent="0.3">
      <c r="A259" t="s">
        <v>286</v>
      </c>
    </row>
    <row r="260" spans="1:1" x14ac:dyDescent="0.3">
      <c r="A260" t="s">
        <v>305</v>
      </c>
    </row>
    <row r="261" spans="1:1" x14ac:dyDescent="0.3">
      <c r="A261" t="s">
        <v>287</v>
      </c>
    </row>
    <row r="262" spans="1:1" x14ac:dyDescent="0.3">
      <c r="A262" t="s">
        <v>227</v>
      </c>
    </row>
    <row r="263" spans="1:1" x14ac:dyDescent="0.3">
      <c r="A263" t="s">
        <v>228</v>
      </c>
    </row>
    <row r="264" spans="1:1" x14ac:dyDescent="0.3">
      <c r="A264" t="s">
        <v>255</v>
      </c>
    </row>
    <row r="265" spans="1:1" x14ac:dyDescent="0.3">
      <c r="A265" t="s">
        <v>230</v>
      </c>
    </row>
    <row r="266" spans="1:1" x14ac:dyDescent="0.3">
      <c r="A266" t="s">
        <v>232</v>
      </c>
    </row>
    <row r="267" spans="1:1" x14ac:dyDescent="0.3">
      <c r="A267" t="s">
        <v>432</v>
      </c>
    </row>
    <row r="268" spans="1:1" x14ac:dyDescent="0.3">
      <c r="A268" t="s">
        <v>267</v>
      </c>
    </row>
    <row r="269" spans="1:1" x14ac:dyDescent="0.3">
      <c r="A269" t="s">
        <v>339</v>
      </c>
    </row>
    <row r="270" spans="1:1" x14ac:dyDescent="0.3">
      <c r="A270" t="s">
        <v>553</v>
      </c>
    </row>
    <row r="271" spans="1:1" x14ac:dyDescent="0.3">
      <c r="A271" t="s">
        <v>509</v>
      </c>
    </row>
    <row r="272" spans="1:1" x14ac:dyDescent="0.3">
      <c r="A272" t="s">
        <v>559</v>
      </c>
    </row>
    <row r="273" spans="1:1" x14ac:dyDescent="0.3">
      <c r="A273" t="s">
        <v>242</v>
      </c>
    </row>
    <row r="274" spans="1:1" x14ac:dyDescent="0.3">
      <c r="A274" t="s">
        <v>161</v>
      </c>
    </row>
    <row r="275" spans="1:1" x14ac:dyDescent="0.3">
      <c r="A275" t="s">
        <v>355</v>
      </c>
    </row>
    <row r="276" spans="1:1" x14ac:dyDescent="0.3">
      <c r="A276" t="s">
        <v>328</v>
      </c>
    </row>
    <row r="277" spans="1:1" x14ac:dyDescent="0.3">
      <c r="A277" t="s">
        <v>250</v>
      </c>
    </row>
    <row r="278" spans="1:1" x14ac:dyDescent="0.3">
      <c r="A278" t="s">
        <v>204</v>
      </c>
    </row>
    <row r="279" spans="1:1" x14ac:dyDescent="0.3">
      <c r="A279" t="s">
        <v>216</v>
      </c>
    </row>
    <row r="280" spans="1:1" x14ac:dyDescent="0.3">
      <c r="A280" t="s">
        <v>565</v>
      </c>
    </row>
    <row r="281" spans="1:1" x14ac:dyDescent="0.3">
      <c r="A281" t="s">
        <v>233</v>
      </c>
    </row>
    <row r="282" spans="1:1" x14ac:dyDescent="0.3">
      <c r="A282" t="s">
        <v>341</v>
      </c>
    </row>
    <row r="283" spans="1:1" x14ac:dyDescent="0.3">
      <c r="A283" t="s">
        <v>371</v>
      </c>
    </row>
    <row r="284" spans="1:1" x14ac:dyDescent="0.3">
      <c r="A284" t="s">
        <v>269</v>
      </c>
    </row>
    <row r="285" spans="1:1" x14ac:dyDescent="0.3">
      <c r="A285" t="s">
        <v>298</v>
      </c>
    </row>
    <row r="286" spans="1:1" x14ac:dyDescent="0.3">
      <c r="A286" t="s">
        <v>363</v>
      </c>
    </row>
    <row r="287" spans="1:1" x14ac:dyDescent="0.3">
      <c r="A287" t="s">
        <v>301</v>
      </c>
    </row>
    <row r="288" spans="1:1" x14ac:dyDescent="0.3">
      <c r="A288" t="s">
        <v>306</v>
      </c>
    </row>
    <row r="289" spans="1:1" x14ac:dyDescent="0.3">
      <c r="A289" t="s">
        <v>357</v>
      </c>
    </row>
    <row r="290" spans="1:1" x14ac:dyDescent="0.3">
      <c r="A290" t="s">
        <v>203</v>
      </c>
    </row>
    <row r="291" spans="1:1" x14ac:dyDescent="0.3">
      <c r="A291" t="s">
        <v>367</v>
      </c>
    </row>
    <row r="292" spans="1:1" x14ac:dyDescent="0.3">
      <c r="A292" t="s">
        <v>364</v>
      </c>
    </row>
    <row r="293" spans="1:1" x14ac:dyDescent="0.3">
      <c r="A293" t="s">
        <v>413</v>
      </c>
    </row>
    <row r="294" spans="1:1" x14ac:dyDescent="0.3">
      <c r="A294" t="s">
        <v>406</v>
      </c>
    </row>
    <row r="295" spans="1:1" x14ac:dyDescent="0.3">
      <c r="A295" t="s">
        <v>407</v>
      </c>
    </row>
    <row r="296" spans="1:1" x14ac:dyDescent="0.3">
      <c r="A296" t="s">
        <v>422</v>
      </c>
    </row>
    <row r="297" spans="1:1" x14ac:dyDescent="0.3">
      <c r="A297" t="s">
        <v>571</v>
      </c>
    </row>
    <row r="298" spans="1:1" x14ac:dyDescent="0.3">
      <c r="A298" t="s">
        <v>348</v>
      </c>
    </row>
    <row r="299" spans="1:1" x14ac:dyDescent="0.3">
      <c r="A299" t="s">
        <v>350</v>
      </c>
    </row>
    <row r="300" spans="1:1" x14ac:dyDescent="0.3">
      <c r="A300" t="s">
        <v>346</v>
      </c>
    </row>
    <row r="301" spans="1:1" x14ac:dyDescent="0.3">
      <c r="A301" t="s">
        <v>347</v>
      </c>
    </row>
    <row r="302" spans="1:1" x14ac:dyDescent="0.3">
      <c r="A302" t="s">
        <v>351</v>
      </c>
    </row>
    <row r="303" spans="1:1" x14ac:dyDescent="0.3">
      <c r="A303" t="s">
        <v>610</v>
      </c>
    </row>
    <row r="304" spans="1:1" x14ac:dyDescent="0.3">
      <c r="A304" t="s">
        <v>340</v>
      </c>
    </row>
    <row r="305" spans="1:1" x14ac:dyDescent="0.3">
      <c r="A305" t="s">
        <v>516</v>
      </c>
    </row>
    <row r="306" spans="1:1" x14ac:dyDescent="0.3">
      <c r="A306" t="s">
        <v>411</v>
      </c>
    </row>
    <row r="307" spans="1:1" x14ac:dyDescent="0.3">
      <c r="A307" t="s">
        <v>523</v>
      </c>
    </row>
    <row r="308" spans="1:1" x14ac:dyDescent="0.3">
      <c r="A308" t="s">
        <v>167</v>
      </c>
    </row>
    <row r="309" spans="1:1" x14ac:dyDescent="0.3">
      <c r="A309" t="s">
        <v>169</v>
      </c>
    </row>
    <row r="310" spans="1:1" x14ac:dyDescent="0.3">
      <c r="A310" t="s">
        <v>415</v>
      </c>
    </row>
    <row r="311" spans="1:1" x14ac:dyDescent="0.3">
      <c r="A311" t="s">
        <v>414</v>
      </c>
    </row>
    <row r="312" spans="1:1" x14ac:dyDescent="0.3">
      <c r="A312" t="s">
        <v>416</v>
      </c>
    </row>
    <row r="313" spans="1:1" x14ac:dyDescent="0.3">
      <c r="A313" t="s">
        <v>424</v>
      </c>
    </row>
    <row r="314" spans="1:1" x14ac:dyDescent="0.3">
      <c r="A314" t="s">
        <v>563</v>
      </c>
    </row>
    <row r="315" spans="1:1" x14ac:dyDescent="0.3">
      <c r="A315" t="s">
        <v>417</v>
      </c>
    </row>
    <row r="316" spans="1:1" x14ac:dyDescent="0.3">
      <c r="A316" t="s">
        <v>502</v>
      </c>
    </row>
    <row r="317" spans="1:1" x14ac:dyDescent="0.3">
      <c r="A317" t="s">
        <v>500</v>
      </c>
    </row>
    <row r="318" spans="1:1" x14ac:dyDescent="0.3">
      <c r="A318" t="s">
        <v>555</v>
      </c>
    </row>
    <row r="319" spans="1:1" x14ac:dyDescent="0.3">
      <c r="A319" t="s">
        <v>561</v>
      </c>
    </row>
    <row r="320" spans="1:1" x14ac:dyDescent="0.3">
      <c r="A320" t="s">
        <v>519</v>
      </c>
    </row>
    <row r="321" spans="1:1" x14ac:dyDescent="0.3">
      <c r="A321" t="s">
        <v>433</v>
      </c>
    </row>
    <row r="322" spans="1:1" x14ac:dyDescent="0.3">
      <c r="A322" t="s">
        <v>345</v>
      </c>
    </row>
    <row r="323" spans="1:1" x14ac:dyDescent="0.3">
      <c r="A323" t="s">
        <v>520</v>
      </c>
    </row>
    <row r="324" spans="1:1" x14ac:dyDescent="0.3">
      <c r="A324" t="s">
        <v>342</v>
      </c>
    </row>
    <row r="325" spans="1:1" x14ac:dyDescent="0.3">
      <c r="A325" t="s">
        <v>343</v>
      </c>
    </row>
    <row r="326" spans="1:1" x14ac:dyDescent="0.3">
      <c r="A326" t="s">
        <v>352</v>
      </c>
    </row>
    <row r="327" spans="1:1" x14ac:dyDescent="0.3">
      <c r="A327" t="s">
        <v>423</v>
      </c>
    </row>
    <row r="328" spans="1:1" x14ac:dyDescent="0.3">
      <c r="A328" t="s">
        <v>349</v>
      </c>
    </row>
    <row r="329" spans="1:1" x14ac:dyDescent="0.3">
      <c r="A329" t="s">
        <v>391</v>
      </c>
    </row>
    <row r="330" spans="1:1" x14ac:dyDescent="0.3">
      <c r="A330" t="s">
        <v>537</v>
      </c>
    </row>
    <row r="331" spans="1:1" x14ac:dyDescent="0.3">
      <c r="A331" t="s">
        <v>527</v>
      </c>
    </row>
    <row r="332" spans="1:1" x14ac:dyDescent="0.3">
      <c r="A332" t="s">
        <v>529</v>
      </c>
    </row>
    <row r="333" spans="1:1" x14ac:dyDescent="0.3">
      <c r="A333" t="s">
        <v>532</v>
      </c>
    </row>
    <row r="334" spans="1:1" x14ac:dyDescent="0.3">
      <c r="A334" t="s">
        <v>548</v>
      </c>
    </row>
    <row r="335" spans="1:1" x14ac:dyDescent="0.3">
      <c r="A335" t="s">
        <v>536</v>
      </c>
    </row>
    <row r="336" spans="1:1" x14ac:dyDescent="0.3">
      <c r="A336" t="s">
        <v>534</v>
      </c>
    </row>
    <row r="337" spans="1:1" x14ac:dyDescent="0.3">
      <c r="A337" t="s">
        <v>552</v>
      </c>
    </row>
    <row r="338" spans="1:1" x14ac:dyDescent="0.3">
      <c r="A338" t="s">
        <v>543</v>
      </c>
    </row>
    <row r="339" spans="1:1" x14ac:dyDescent="0.3">
      <c r="A339" t="s">
        <v>550</v>
      </c>
    </row>
    <row r="340" spans="1:1" x14ac:dyDescent="0.3">
      <c r="A340" t="s">
        <v>544</v>
      </c>
    </row>
    <row r="341" spans="1:1" x14ac:dyDescent="0.3">
      <c r="A341" t="s">
        <v>539</v>
      </c>
    </row>
    <row r="342" spans="1:1" x14ac:dyDescent="0.3">
      <c r="A342" t="s">
        <v>545</v>
      </c>
    </row>
    <row r="343" spans="1:1" x14ac:dyDescent="0.3">
      <c r="A343" t="s">
        <v>540</v>
      </c>
    </row>
    <row r="344" spans="1:1" x14ac:dyDescent="0.3">
      <c r="A344" t="s">
        <v>546</v>
      </c>
    </row>
    <row r="345" spans="1:1" x14ac:dyDescent="0.3">
      <c r="A345" t="s">
        <v>551</v>
      </c>
    </row>
    <row r="346" spans="1:1" x14ac:dyDescent="0.3">
      <c r="A346" t="s">
        <v>541</v>
      </c>
    </row>
    <row r="347" spans="1:1" x14ac:dyDescent="0.3">
      <c r="A347" t="s">
        <v>533</v>
      </c>
    </row>
    <row r="348" spans="1:1" x14ac:dyDescent="0.3">
      <c r="A348" t="s">
        <v>538</v>
      </c>
    </row>
    <row r="349" spans="1:1" x14ac:dyDescent="0.3">
      <c r="A349" t="s">
        <v>528</v>
      </c>
    </row>
    <row r="350" spans="1:1" x14ac:dyDescent="0.3">
      <c r="A350" t="s">
        <v>542</v>
      </c>
    </row>
    <row r="351" spans="1:1" x14ac:dyDescent="0.3">
      <c r="A351" t="s">
        <v>530</v>
      </c>
    </row>
    <row r="352" spans="1:1" x14ac:dyDescent="0.3">
      <c r="A352" t="s">
        <v>547</v>
      </c>
    </row>
    <row r="353" spans="1:1" x14ac:dyDescent="0.3">
      <c r="A353" t="s">
        <v>535</v>
      </c>
    </row>
    <row r="354" spans="1:1" x14ac:dyDescent="0.3">
      <c r="A354" t="s">
        <v>549</v>
      </c>
    </row>
    <row r="355" spans="1:1" x14ac:dyDescent="0.3">
      <c r="A355" t="s">
        <v>531</v>
      </c>
    </row>
    <row r="356" spans="1:1" x14ac:dyDescent="0.3">
      <c r="A356" t="s">
        <v>611</v>
      </c>
    </row>
    <row r="357" spans="1:1" x14ac:dyDescent="0.3">
      <c r="A357" t="s">
        <v>274</v>
      </c>
    </row>
    <row r="358" spans="1:1" x14ac:dyDescent="0.3">
      <c r="A358" t="s">
        <v>408</v>
      </c>
    </row>
    <row r="359" spans="1:1" x14ac:dyDescent="0.3">
      <c r="A359" t="s">
        <v>275</v>
      </c>
    </row>
    <row r="360" spans="1:1" x14ac:dyDescent="0.3">
      <c r="A360" t="s">
        <v>288</v>
      </c>
    </row>
    <row r="361" spans="1:1" x14ac:dyDescent="0.3">
      <c r="A361" t="s">
        <v>289</v>
      </c>
    </row>
    <row r="362" spans="1:1" x14ac:dyDescent="0.3">
      <c r="A362" t="s">
        <v>295</v>
      </c>
    </row>
    <row r="363" spans="1:1" x14ac:dyDescent="0.3">
      <c r="A363" t="s">
        <v>218</v>
      </c>
    </row>
    <row r="364" spans="1:1" x14ac:dyDescent="0.3">
      <c r="A364" t="s">
        <v>265</v>
      </c>
    </row>
    <row r="365" spans="1:1" x14ac:dyDescent="0.3">
      <c r="A365" t="s">
        <v>290</v>
      </c>
    </row>
    <row r="366" spans="1:1" x14ac:dyDescent="0.3">
      <c r="A366" t="s">
        <v>302</v>
      </c>
    </row>
    <row r="367" spans="1:1" x14ac:dyDescent="0.3">
      <c r="A367" t="s">
        <v>392</v>
      </c>
    </row>
    <row r="368" spans="1:1" x14ac:dyDescent="0.3">
      <c r="A368" t="s">
        <v>387</v>
      </c>
    </row>
    <row r="369" spans="1:1" x14ac:dyDescent="0.3">
      <c r="A369" t="s">
        <v>386</v>
      </c>
    </row>
    <row r="370" spans="1:1" x14ac:dyDescent="0.3">
      <c r="A370" t="s">
        <v>157</v>
      </c>
    </row>
    <row r="371" spans="1:1" x14ac:dyDescent="0.3">
      <c r="A371" t="s">
        <v>219</v>
      </c>
    </row>
    <row r="372" spans="1:1" x14ac:dyDescent="0.3">
      <c r="A372" t="s">
        <v>303</v>
      </c>
    </row>
    <row r="373" spans="1:1" x14ac:dyDescent="0.3">
      <c r="A373" t="s">
        <v>251</v>
      </c>
    </row>
    <row r="374" spans="1:1" x14ac:dyDescent="0.3">
      <c r="A374" t="s">
        <v>221</v>
      </c>
    </row>
    <row r="375" spans="1:1" x14ac:dyDescent="0.3">
      <c r="A375" t="s">
        <v>256</v>
      </c>
    </row>
    <row r="376" spans="1:1" x14ac:dyDescent="0.3">
      <c r="A376" t="s">
        <v>279</v>
      </c>
    </row>
    <row r="377" spans="1:1" x14ac:dyDescent="0.3">
      <c r="A377" t="s">
        <v>252</v>
      </c>
    </row>
    <row r="378" spans="1:1" x14ac:dyDescent="0.3">
      <c r="A378" t="s">
        <v>307</v>
      </c>
    </row>
    <row r="379" spans="1:1" x14ac:dyDescent="0.3">
      <c r="A379" t="s">
        <v>220</v>
      </c>
    </row>
    <row r="380" spans="1:1" x14ac:dyDescent="0.3">
      <c r="A380" t="s">
        <v>291</v>
      </c>
    </row>
    <row r="381" spans="1:1" x14ac:dyDescent="0.3">
      <c r="A381" t="s">
        <v>243</v>
      </c>
    </row>
    <row r="382" spans="1:1" x14ac:dyDescent="0.3">
      <c r="A382" t="s">
        <v>292</v>
      </c>
    </row>
    <row r="383" spans="1:1" x14ac:dyDescent="0.3">
      <c r="A383" t="s">
        <v>402</v>
      </c>
    </row>
    <row r="384" spans="1:1" x14ac:dyDescent="0.3">
      <c r="A384" t="s">
        <v>508</v>
      </c>
    </row>
    <row r="385" spans="1:1" x14ac:dyDescent="0.3">
      <c r="A385" t="s">
        <v>396</v>
      </c>
    </row>
    <row r="386" spans="1:1" x14ac:dyDescent="0.3">
      <c r="A386" t="s">
        <v>333</v>
      </c>
    </row>
    <row r="387" spans="1:1" x14ac:dyDescent="0.3">
      <c r="A387" t="s">
        <v>308</v>
      </c>
    </row>
    <row r="388" spans="1:1" x14ac:dyDescent="0.3">
      <c r="A388" t="s">
        <v>568</v>
      </c>
    </row>
    <row r="389" spans="1:1" x14ac:dyDescent="0.3">
      <c r="A389" t="s">
        <v>381</v>
      </c>
    </row>
    <row r="390" spans="1:1" x14ac:dyDescent="0.3">
      <c r="A390" t="s">
        <v>564</v>
      </c>
    </row>
    <row r="391" spans="1:1" x14ac:dyDescent="0.3">
      <c r="A391" t="s">
        <v>365</v>
      </c>
    </row>
    <row r="392" spans="1:1" x14ac:dyDescent="0.3">
      <c r="A392" t="s">
        <v>499</v>
      </c>
    </row>
    <row r="393" spans="1:1" x14ac:dyDescent="0.3">
      <c r="A393" t="s">
        <v>388</v>
      </c>
    </row>
    <row r="394" spans="1:1" x14ac:dyDescent="0.3">
      <c r="A394" t="s">
        <v>369</v>
      </c>
    </row>
    <row r="395" spans="1:1" x14ac:dyDescent="0.3">
      <c r="A395" t="s">
        <v>361</v>
      </c>
    </row>
    <row r="396" spans="1:1" x14ac:dyDescent="0.3">
      <c r="A396" t="s">
        <v>557</v>
      </c>
    </row>
    <row r="397" spans="1:1" x14ac:dyDescent="0.3">
      <c r="A397" t="s">
        <v>506</v>
      </c>
    </row>
    <row r="398" spans="1:1" x14ac:dyDescent="0.3">
      <c r="A398" t="s">
        <v>244</v>
      </c>
    </row>
    <row r="399" spans="1:1" x14ac:dyDescent="0.3">
      <c r="A399" t="s">
        <v>567</v>
      </c>
    </row>
    <row r="400" spans="1:1" x14ac:dyDescent="0.3">
      <c r="A400" t="s">
        <v>268</v>
      </c>
    </row>
    <row r="401" spans="1:1" x14ac:dyDescent="0.3">
      <c r="A401" t="s">
        <v>353</v>
      </c>
    </row>
    <row r="402" spans="1:1" x14ac:dyDescent="0.3">
      <c r="A402" t="s">
        <v>521</v>
      </c>
    </row>
    <row r="403" spans="1:1" x14ac:dyDescent="0.3">
      <c r="A403" t="s">
        <v>372</v>
      </c>
    </row>
    <row r="404" spans="1:1" x14ac:dyDescent="0.3">
      <c r="A404" t="s">
        <v>368</v>
      </c>
    </row>
    <row r="405" spans="1:1" x14ac:dyDescent="0.3">
      <c r="A405" t="s">
        <v>374</v>
      </c>
    </row>
    <row r="406" spans="1:1" x14ac:dyDescent="0.3">
      <c r="A406" t="s">
        <v>309</v>
      </c>
    </row>
    <row r="407" spans="1:1" x14ac:dyDescent="0.3">
      <c r="A407" t="s">
        <v>310</v>
      </c>
    </row>
    <row r="408" spans="1:1" x14ac:dyDescent="0.3">
      <c r="A408" t="s">
        <v>397</v>
      </c>
    </row>
    <row r="409" spans="1:1" x14ac:dyDescent="0.3">
      <c r="A409" t="s">
        <v>311</v>
      </c>
    </row>
    <row r="410" spans="1:1" x14ac:dyDescent="0.3">
      <c r="A410" t="s">
        <v>312</v>
      </c>
    </row>
    <row r="411" spans="1:1" x14ac:dyDescent="0.3">
      <c r="A411" t="s">
        <v>313</v>
      </c>
    </row>
    <row r="412" spans="1:1" x14ac:dyDescent="0.3">
      <c r="A412" t="s">
        <v>314</v>
      </c>
    </row>
    <row r="413" spans="1:1" x14ac:dyDescent="0.3">
      <c r="A413" t="s">
        <v>315</v>
      </c>
    </row>
    <row r="414" spans="1:1" x14ac:dyDescent="0.3">
      <c r="A414" t="s">
        <v>316</v>
      </c>
    </row>
    <row r="415" spans="1:1" x14ac:dyDescent="0.3">
      <c r="A415" t="s">
        <v>323</v>
      </c>
    </row>
    <row r="416" spans="1:1" x14ac:dyDescent="0.3">
      <c r="A416" t="s">
        <v>320</v>
      </c>
    </row>
    <row r="417" spans="1:1" x14ac:dyDescent="0.3">
      <c r="A417" t="s">
        <v>318</v>
      </c>
    </row>
    <row r="418" spans="1:1" x14ac:dyDescent="0.3">
      <c r="A418" t="s">
        <v>322</v>
      </c>
    </row>
    <row r="419" spans="1:1" x14ac:dyDescent="0.3">
      <c r="A419" t="s">
        <v>319</v>
      </c>
    </row>
    <row r="420" spans="1:1" x14ac:dyDescent="0.3">
      <c r="A420" t="s">
        <v>317</v>
      </c>
    </row>
    <row r="421" spans="1:1" x14ac:dyDescent="0.3">
      <c r="A421" t="s">
        <v>321</v>
      </c>
    </row>
    <row r="422" spans="1:1" x14ac:dyDescent="0.3">
      <c r="A422" t="s">
        <v>572</v>
      </c>
    </row>
    <row r="423" spans="1:1" x14ac:dyDescent="0.3">
      <c r="A423" t="s">
        <v>573</v>
      </c>
    </row>
    <row r="424" spans="1:1" x14ac:dyDescent="0.3">
      <c r="A424" t="s">
        <v>612</v>
      </c>
    </row>
  </sheetData>
  <sheetProtection algorithmName="SHA-512" hashValue="Jp6ibyLaqjs8oFs7ERH1hbaRNJQjMv0nTcolGGHWKD5NFJrFcSF1vJmrYc7+v7UXqMlpaH5+B5DCNFxboEu49w==" saltValue="bG7dr7SUJbDrMYvNbbetnA=="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6640625" defaultRowHeight="14.4" x14ac:dyDescent="0.3"/>
  <cols>
    <col min="1" max="1" width="34.5546875" style="60" customWidth="1"/>
    <col min="2" max="2" width="29.5546875" style="60" customWidth="1"/>
    <col min="3" max="16384" width="10.6640625" style="60"/>
  </cols>
  <sheetData>
    <row r="2" spans="1:67" x14ac:dyDescent="0.3">
      <c r="A2" s="63" t="s">
        <v>36</v>
      </c>
      <c r="B2" s="63" t="s">
        <v>101</v>
      </c>
      <c r="C2" s="63" t="s">
        <v>21</v>
      </c>
      <c r="D2" s="63" t="s">
        <v>22</v>
      </c>
      <c r="E2" s="63" t="s">
        <v>26</v>
      </c>
      <c r="F2" s="63" t="s">
        <v>20</v>
      </c>
      <c r="G2" s="63" t="s">
        <v>92</v>
      </c>
      <c r="H2" s="63" t="s">
        <v>93</v>
      </c>
      <c r="I2" s="64" t="s">
        <v>102</v>
      </c>
      <c r="J2" s="64" t="s">
        <v>103</v>
      </c>
      <c r="K2" s="64" t="s">
        <v>104</v>
      </c>
      <c r="L2" s="64" t="s">
        <v>105</v>
      </c>
      <c r="M2" s="64" t="s">
        <v>106</v>
      </c>
      <c r="N2" s="64" t="s">
        <v>107</v>
      </c>
      <c r="O2" s="64" t="s">
        <v>108</v>
      </c>
      <c r="P2" s="63" t="s">
        <v>27</v>
      </c>
      <c r="Q2" s="63" t="s">
        <v>28</v>
      </c>
      <c r="R2" s="63" t="s">
        <v>29</v>
      </c>
      <c r="S2" s="63" t="s">
        <v>109</v>
      </c>
      <c r="T2" s="63" t="s">
        <v>110</v>
      </c>
      <c r="U2" s="63" t="s">
        <v>35</v>
      </c>
      <c r="V2" s="63" t="s">
        <v>111</v>
      </c>
      <c r="W2" s="63" t="s">
        <v>77</v>
      </c>
      <c r="X2" s="63" t="s">
        <v>78</v>
      </c>
      <c r="Y2" s="63" t="s">
        <v>79</v>
      </c>
      <c r="Z2" s="63" t="s">
        <v>80</v>
      </c>
      <c r="AA2" s="63" t="s">
        <v>81</v>
      </c>
      <c r="AB2" s="64" t="s">
        <v>112</v>
      </c>
      <c r="AC2" s="64" t="s">
        <v>113</v>
      </c>
      <c r="AD2" s="64" t="s">
        <v>114</v>
      </c>
      <c r="AE2" s="63" t="s">
        <v>33</v>
      </c>
      <c r="AF2" s="63" t="s">
        <v>58</v>
      </c>
      <c r="AG2" s="63" t="s">
        <v>59</v>
      </c>
      <c r="AH2" s="63" t="s">
        <v>34</v>
      </c>
      <c r="AI2" s="63" t="s">
        <v>115</v>
      </c>
      <c r="AJ2" s="63" t="s">
        <v>116</v>
      </c>
      <c r="AK2" s="63" t="s">
        <v>117</v>
      </c>
      <c r="AL2" s="63" t="s">
        <v>118</v>
      </c>
      <c r="AM2" s="63" t="s">
        <v>119</v>
      </c>
      <c r="AN2" s="63" t="s">
        <v>120</v>
      </c>
      <c r="AO2" s="63" t="s">
        <v>121</v>
      </c>
      <c r="AP2" s="63" t="s">
        <v>122</v>
      </c>
      <c r="AQ2" s="65" t="s">
        <v>51</v>
      </c>
      <c r="AR2" s="65" t="s">
        <v>52</v>
      </c>
      <c r="AS2" s="65" t="s">
        <v>48</v>
      </c>
      <c r="AT2" s="65" t="s">
        <v>49</v>
      </c>
      <c r="AU2" s="65" t="s">
        <v>50</v>
      </c>
      <c r="AV2" s="65" t="s">
        <v>53</v>
      </c>
      <c r="AW2" s="65" t="s">
        <v>65</v>
      </c>
      <c r="AX2" s="65" t="s">
        <v>55</v>
      </c>
      <c r="AY2" s="65" t="s">
        <v>56</v>
      </c>
      <c r="AZ2" s="65" t="s">
        <v>67</v>
      </c>
      <c r="BA2" s="65" t="s">
        <v>68</v>
      </c>
      <c r="BB2" s="66" t="s">
        <v>123</v>
      </c>
      <c r="BC2" s="66" t="s">
        <v>82</v>
      </c>
      <c r="BD2" s="67" t="s">
        <v>124</v>
      </c>
      <c r="BE2" s="67" t="s">
        <v>125</v>
      </c>
      <c r="BF2" s="67" t="s">
        <v>126</v>
      </c>
      <c r="BG2" s="67" t="s">
        <v>127</v>
      </c>
      <c r="BH2" s="67" t="s">
        <v>128</v>
      </c>
      <c r="BI2" s="67" t="s">
        <v>129</v>
      </c>
      <c r="BJ2" s="67" t="s">
        <v>130</v>
      </c>
      <c r="BK2" s="67" t="s">
        <v>131</v>
      </c>
      <c r="BL2" s="67" t="s">
        <v>132</v>
      </c>
      <c r="BM2" s="67" t="s">
        <v>133</v>
      </c>
      <c r="BN2" s="67" t="s">
        <v>134</v>
      </c>
      <c r="BO2" s="67" t="s">
        <v>135</v>
      </c>
    </row>
    <row r="3" spans="1:67" x14ac:dyDescent="0.3">
      <c r="A3" s="60" t="str">
        <f>'Resumen General'!C5</f>
        <v>UNIVERSIDAD PEDAGOGICA NACIONAL</v>
      </c>
      <c r="B3" s="60" t="str">
        <f>'Resumen General'!C6</f>
        <v>YANETH ROMERO COCA</v>
      </c>
      <c r="C3" s="60">
        <f>+ABOGADOS!D11</f>
        <v>2</v>
      </c>
      <c r="D3" s="60">
        <f>+ABOGADOS!D12</f>
        <v>2</v>
      </c>
      <c r="E3" s="60">
        <f>+ABOGADOS!D13</f>
        <v>2</v>
      </c>
      <c r="F3" s="60">
        <f>+ABOGADOS!D14</f>
        <v>0</v>
      </c>
      <c r="G3" s="60">
        <f>+ABOGADOS!D17</f>
        <v>0</v>
      </c>
      <c r="H3" s="60">
        <f>+ABOGADOS!D18</f>
        <v>0</v>
      </c>
      <c r="I3" s="60">
        <f>+ABOGADOS!G10</f>
        <v>2</v>
      </c>
      <c r="J3" s="60">
        <f>+ABOGADOS!G11</f>
        <v>2</v>
      </c>
      <c r="K3" s="60">
        <f>+ABOGADOS!G12</f>
        <v>2</v>
      </c>
      <c r="L3" s="60">
        <f>+ABOGADOS!G17</f>
        <v>2</v>
      </c>
      <c r="M3" s="60">
        <f>+ABOGADOS!G18</f>
        <v>0</v>
      </c>
      <c r="N3" s="60">
        <f>+ABOGADOS!G19</f>
        <v>0</v>
      </c>
      <c r="O3" s="60">
        <f>+ABOGADOS!G20</f>
        <v>0</v>
      </c>
      <c r="P3" s="60">
        <f>+JUDICIALES!D11</f>
        <v>50</v>
      </c>
      <c r="Q3" s="60">
        <f>+JUDICIALES!D12</f>
        <v>51</v>
      </c>
      <c r="R3" s="60">
        <f>+JUDICIALES!D13</f>
        <v>0</v>
      </c>
      <c r="S3" s="60">
        <f>+JUDICIALES!D16</f>
        <v>3</v>
      </c>
      <c r="T3" s="60">
        <f>+JUDICIALES!D17</f>
        <v>3</v>
      </c>
      <c r="U3" s="60">
        <f>+JUDICIALES!D21</f>
        <v>111</v>
      </c>
      <c r="V3" s="60">
        <f>+JUDICIALES!D22</f>
        <v>13</v>
      </c>
      <c r="W3" s="60">
        <f>JUDICIALES!D28</f>
        <v>3</v>
      </c>
      <c r="X3" s="60">
        <f>JUDICIALES!D29</f>
        <v>3</v>
      </c>
      <c r="Y3" s="60">
        <f>JUDICIALES!D30</f>
        <v>0</v>
      </c>
      <c r="Z3" s="60">
        <f>JUDICIALES!D31</f>
        <v>0</v>
      </c>
      <c r="AA3" s="60">
        <f>JUDICIALES!D32</f>
        <v>0</v>
      </c>
      <c r="AB3" s="60">
        <f>+JUDICIALES!G9</f>
        <v>0</v>
      </c>
      <c r="AC3" s="60">
        <f>+JUDICIALES!G10</f>
        <v>0</v>
      </c>
      <c r="AD3" s="60">
        <f>+JUDICIALES!G11</f>
        <v>0</v>
      </c>
      <c r="AE3" s="60">
        <f>+JUDICIALES!G15</f>
        <v>24</v>
      </c>
      <c r="AF3" s="60">
        <f>+JUDICIALES!G16</f>
        <v>23</v>
      </c>
      <c r="AG3" s="60">
        <f>+JUDICIALES!G17</f>
        <v>1</v>
      </c>
      <c r="AH3" s="60">
        <f>+JUDICIALES!G18</f>
        <v>0</v>
      </c>
      <c r="AI3" s="60">
        <f>+JUDICIALES!G21</f>
        <v>0</v>
      </c>
      <c r="AJ3" s="60">
        <f>+JUDICIALES!G22</f>
        <v>8</v>
      </c>
      <c r="AK3" s="60">
        <f>+JUDICIALES!G23</f>
        <v>13</v>
      </c>
      <c r="AL3" s="60">
        <f>+JUDICIALES!G24</f>
        <v>3</v>
      </c>
      <c r="AM3" s="60">
        <f>+JUDICIALES!H21</f>
        <v>0</v>
      </c>
      <c r="AN3" s="60">
        <f>+JUDICIALES!H22</f>
        <v>7</v>
      </c>
      <c r="AO3" s="60">
        <f>+JUDICIALES!H23</f>
        <v>12</v>
      </c>
      <c r="AP3" s="60">
        <f>+JUDICIALES!H24</f>
        <v>3</v>
      </c>
      <c r="AQ3" s="60">
        <f>+PREJUDICIALES!D10</f>
        <v>2</v>
      </c>
      <c r="AR3" s="60">
        <f>+PREJUDICIALES!D11</f>
        <v>8</v>
      </c>
      <c r="AS3" s="60">
        <f>+PREJUDICIALES!D12</f>
        <v>1</v>
      </c>
      <c r="AT3" s="60">
        <f>+PREJUDICIALES!D13</f>
        <v>3</v>
      </c>
      <c r="AU3" s="60">
        <f>+PREJUDICIALES!D14</f>
        <v>4</v>
      </c>
      <c r="AV3" s="60">
        <f>+PREJUDICIALES!D17</f>
        <v>2</v>
      </c>
      <c r="AW3" s="60">
        <f>+PREJUDICIALES!D18</f>
        <v>1</v>
      </c>
      <c r="AX3" s="60">
        <f>+PREJUDICIALES!G12</f>
        <v>7</v>
      </c>
      <c r="AY3" s="60">
        <f>+PREJUDICIALES!G13</f>
        <v>0</v>
      </c>
      <c r="AZ3" s="60">
        <f>+ARBITRAMENTOS!D9</f>
        <v>0</v>
      </c>
      <c r="BA3" s="60">
        <f>+ARBITRAMENTOS!D10</f>
        <v>0</v>
      </c>
      <c r="BB3" s="60">
        <f>ARBITRAMENTOS!G9</f>
        <v>0</v>
      </c>
      <c r="BC3" s="60">
        <f>ARBITRAMENTOS!G10</f>
        <v>0</v>
      </c>
      <c r="BD3" s="60" t="str">
        <f>+PAGOS!D9</f>
        <v>No</v>
      </c>
      <c r="BE3" s="60" t="str">
        <f>+PAGOS!D10</f>
        <v>No</v>
      </c>
      <c r="BF3" s="61">
        <f>USUARIOS!D9</f>
        <v>45180</v>
      </c>
      <c r="BG3" s="61">
        <f>ABOGADOS!D7</f>
        <v>45180</v>
      </c>
      <c r="BH3" s="61">
        <f>JUDICIALES!D8</f>
        <v>45173</v>
      </c>
      <c r="BI3" s="60" t="str">
        <f>+USUARIOS!C19</f>
        <v xml:space="preserve">• Se cuenta con la activación de todos los perfiles asignados a la Universidad Pedagógica Nacional en el Sistema eKOGUI. 
• El perfil de Jefe de Oficina de Control Interno como el profesional OCI cuentan con capacitación vigente dentro de los parámetros del sistema eKOGUI, realizada el 23 de febrero de 2023.
• El actual usuario del rol Jefe Jurídico y Administrador de la entidad, a la evidencia examinada por esta Oficina, no cuenta con la respectiva capacitación. 
• Siguiendo las instrucciones de suministrar la fecha del último rol que se encuentra ACTIVO en el Sistema Único de Información Litigiosa del Estado eKOGUI, corresponde al Secretario Técnico Comité de Conciliación con fecha de activación 07/09/2023. Esto debido a que la persona que venía ostentado este cargo desde el 02-09-2016 se encontraba de vacaciones y temporalmente la estaba reemplazando la abogada Sindy Paola Beltrán Latorre, la cual ya se encuentra INACTIVA.  
• Por otra parte, se indagó con la Oficina Jurídica y con el Administrador de la entidad, si los usuarios registrados en el sistema eKOGUI asistieron o tuvieron capacitaciones en el periodo comprendido entre el 1 de enero al 30 de junio de 2023 a lo cual manifestaron que: "Que no habían recibido capacitación por parte de la Agencia Nacional de Defensa Jurídica de Estado". </v>
      </c>
      <c r="BJ3" s="60" t="str">
        <f>+ABOGADOS!C22</f>
        <v>Es conforme la relación de permisos asignados en el perfil de abogados en eKOGUI frente a los abogados asignados al ejercicio litigante. 
• Según la información suministrada por la Oficina Jurídica y al contrastarla con los datos provistos en eKOGUI, los usuarios registrados y activos para el primer semestre de 2023 en el perfil de abogado es conforme ante: cantidad de usuarios; actualización de datos; estudios, experiencia, laboral y correo electrónico. Así mismo, hay evidencia de la capacitación desarrollada por la ANDJE a los abogados litigantes en el periodo evaluado, es decir, que los dos abogados cuentan con capacitación de acuerdo con el perfil asignado dentro del sistema.</v>
      </c>
      <c r="BK3" s="60" t="str">
        <f>+JUDICIALES!F28</f>
        <v>Con relación al corte del primer semestre de 2023, la Oficina Jurídica de la UPN en respuesta enviada el 18 de agosto de 2023, reportó que la cantidad de procesos activos son 50; sin embargo, en el eKOGUI se encuentran 51 procesos registrados. Al hacer la consulta sobre esto, la abogada externa encargada manifestó que, se hizo una solicitud a soporte eKOGUI toda vez que el proceso lo habían gestionado bien pero el sistema lo había dejado como terminado.  Esta petición se realizó el 30 de mayo de 2023, el número del proceso es 11001333603520180032600 con ID 2171399 y le asignaron el caso No 0240569 y se reiteró dicha solicitud el 9 de agosto de 2023, con fecha de respuesta el 15 de agosto del año que corre, dándoles a conocer que ya se encontraba activo el proceso de la solicitud.  
Respecto a la calificación del riesgo, el proceso con ID 2367932 y número de proceso 11001333502920220029, según el Decreto 1069 articulo 2.2.3.4.1.10 para el perfil del apoderado se especifica cada una de las funciones, dentro de las cuales se resalta que la calificación del riesgo se debe realizar con una periodicidad NO mayor a 6 meses; por este motivo, es importante que se haga la calificación pertinente al proceso en mención. Asimismo, es importante continuar con el proceso de actualización semestral de los registros de la OJU de la UPN frente a la información del eKOGUI. Además, el resumen general de la certificación generada por el sistema eKOGUI, se obtuvo un 8% de provisión (Contable) aparentemente inconsistente.</v>
      </c>
      <c r="BL3" s="60" t="str">
        <f>+PREJUDICIALES!F17</f>
        <v>• Se encuentra que no se ha realizado la depuración de la información de los casos prejudiciales (entre la OJU -UPN y la ANDJE), tomando como referente la depuración de la información señalada en las respectivas certificaciones eKOGUI segundo semestre de 2021 y la vigencia 2022. 
• Según el cruce de información realizado por la Oficina de Control Interno entre lo provisto por la OJU de la UPN y los reportes del entorno eKOGUI para conciliaciones extrajudiciales, se encuentra que, el reporte eKOGUI registra ocho (8) casos activos, y el reporte de la OJU revela dos (2) casos. Al realizar la comparativa y depuración mediante la consulta uno a uno en el sistema eKOGUI, se establece que, efectivamente hay ocho (8) procesos prejudiciales activos para el primer semestre de 2023, bajo el ID: 1367315, 1477729, 1479271, 1487234, 1505555, 1506332, 1506965 y 1529005. 
• En relación con los casos terminados para el primer semestre de 2023, el reporte de eKOGUI registra un (1) caso y la OJU reporta dos (2). Al comparar la información de ambas fuentes y triangularla con el sistema eKOGUI, se establece que ambas fuentes de información son complementarias, por lo tanto, se revela un (1) caso terminado para el primer semestre de 2023, identificado con el ID: 1523561.</v>
      </c>
      <c r="BM3" s="60" t="str">
        <f>+ARBITRAMENTOS!C13</f>
        <v xml:space="preserve">La Universidad Pedagógica Nacional no cuenta con procesos arbitrales para el periodo de la certificación – primer semestre de 2023; así mismo la información es corroborada por los datos provistos por eKOGUI. </v>
      </c>
      <c r="BN3" s="60" t="str">
        <f>+PAGOS!F8</f>
        <v>En lo referente al pago de sentencias y conciliaciones para el periodo de la certificación, de acuerdo con lo informado por la Subdirección Financiera de la Universidad, no se realizó ningún pago. Además, porque la Universidad Pedagógica Nacional no es sección presupuestal del Ministerio de Hacienda, por lo que los pagos no se realizan a través de ese medio; no tiene enlace de pagos, para utilizar este módulo y no estamos obligados a cumplir con esta gestión y función de hacer la relación de pagos.</v>
      </c>
      <c r="BO3" s="60" t="str">
        <f>'Resumen General'!B23</f>
        <v xml:space="preserve">Se envía la certificación a la Agencia Nacional de Defensa Jurídica del Estado con las observaciones encontradas en la verificación realizada por la Oficina de Control Interno de la Universidad Pedagógica Nacional; así mismo, se hacen las recomendaciones que se consideran pertinentes acordes con los resultados de la verificación. </v>
      </c>
    </row>
    <row r="12" spans="1:67" x14ac:dyDescent="0.3">
      <c r="A12" s="60" t="s">
        <v>36</v>
      </c>
      <c r="B12" s="60" t="s">
        <v>15</v>
      </c>
      <c r="C12" s="63" t="s">
        <v>16</v>
      </c>
      <c r="D12" s="63" t="s">
        <v>6</v>
      </c>
      <c r="E12" s="63" t="s">
        <v>7</v>
      </c>
      <c r="F12" s="63" t="s">
        <v>17</v>
      </c>
      <c r="G12" s="63" t="s">
        <v>73</v>
      </c>
    </row>
    <row r="13" spans="1:67" x14ac:dyDescent="0.3">
      <c r="A13" s="60" t="str">
        <f t="shared" ref="A13:A18" si="0">$A$3</f>
        <v>UNIVERSIDAD PEDAGOGICA NACIONAL</v>
      </c>
      <c r="B13" s="60" t="s">
        <v>0</v>
      </c>
      <c r="C13" s="60" t="str">
        <f>USUARIOS!C12</f>
        <v>Si</v>
      </c>
      <c r="D13" s="62">
        <f>USUARIOS!D12</f>
        <v>43885</v>
      </c>
      <c r="E13" s="60" t="str">
        <f>USUARIOS!E12</f>
        <v>JAIRO ALBERTO SERRATO ROMERO</v>
      </c>
      <c r="F13" s="62">
        <f>USUARIOS!F12</f>
        <v>44733</v>
      </c>
      <c r="G13" s="60" t="str">
        <f>USUARIOS!G12</f>
        <v/>
      </c>
    </row>
    <row r="14" spans="1:67" x14ac:dyDescent="0.3">
      <c r="A14" s="60" t="str">
        <f t="shared" si="0"/>
        <v>UNIVERSIDAD PEDAGOGICA NACIONAL</v>
      </c>
      <c r="B14" s="60" t="s">
        <v>1</v>
      </c>
      <c r="C14" s="60" t="str">
        <f>USUARIOS!C13</f>
        <v>Si</v>
      </c>
      <c r="D14" s="62">
        <f>USUARIOS!D13</f>
        <v>44949</v>
      </c>
      <c r="E14" s="60" t="str">
        <f>USUARIOS!E13</f>
        <v>ADRIANA DEL PILAR ECHEBERRY TIJARO</v>
      </c>
      <c r="F14" s="62">
        <f>USUARIOS!F13</f>
        <v>0</v>
      </c>
      <c r="G14" s="60" t="str">
        <f>USUARIOS!G13</f>
        <v>DESACTUALIZADO</v>
      </c>
    </row>
    <row r="15" spans="1:67" x14ac:dyDescent="0.3">
      <c r="A15" s="60" t="str">
        <f t="shared" si="0"/>
        <v>UNIVERSIDAD PEDAGOGICA NACIONAL</v>
      </c>
      <c r="B15" s="60" t="s">
        <v>2</v>
      </c>
      <c r="C15" s="60" t="str">
        <f>USUARIOS!C14</f>
        <v>Si</v>
      </c>
      <c r="D15" s="62">
        <f>USUARIOS!D14</f>
        <v>43887</v>
      </c>
      <c r="E15" s="60" t="str">
        <f>USUARIOS!E14</f>
        <v>ALBA MARINA VANEGAS DUARTE</v>
      </c>
      <c r="F15" s="62">
        <f>USUARIOS!F14</f>
        <v>44733</v>
      </c>
      <c r="G15" s="60" t="str">
        <f>USUARIOS!G14</f>
        <v/>
      </c>
    </row>
    <row r="16" spans="1:67" x14ac:dyDescent="0.3">
      <c r="A16" s="60" t="str">
        <f t="shared" si="0"/>
        <v>UNIVERSIDAD PEDAGOGICA NACIONAL</v>
      </c>
      <c r="B16" s="60" t="s">
        <v>3</v>
      </c>
      <c r="C16" s="60" t="str">
        <f>USUARIOS!C15</f>
        <v>Si</v>
      </c>
      <c r="D16" s="62">
        <f>USUARIOS!D15</f>
        <v>44798</v>
      </c>
      <c r="E16" s="60" t="str">
        <f>USUARIOS!E15</f>
        <v>YANETH ROMERO COCA</v>
      </c>
      <c r="F16" s="62">
        <f>USUARIOS!F15</f>
        <v>44980</v>
      </c>
      <c r="G16" s="60" t="str">
        <f>USUARIOS!G15</f>
        <v/>
      </c>
    </row>
    <row r="17" spans="1:7" x14ac:dyDescent="0.3">
      <c r="A17" s="60" t="str">
        <f t="shared" si="0"/>
        <v>UNIVERSIDAD PEDAGOGICA NACIONAL</v>
      </c>
      <c r="B17" s="60" t="s">
        <v>4</v>
      </c>
      <c r="C17" s="60" t="str">
        <f>USUARIOS!C16</f>
        <v>Si</v>
      </c>
      <c r="D17" s="62">
        <f>USUARIOS!D16</f>
        <v>0</v>
      </c>
      <c r="E17" s="60" t="str">
        <f>USUARIOS!E16</f>
        <v>SANDRA IBETH RIVERA RUBIO</v>
      </c>
      <c r="F17" s="62">
        <f>USUARIOS!F16</f>
        <v>0</v>
      </c>
      <c r="G17" s="60" t="str">
        <f>USUARIOS!G16</f>
        <v>DESACTUALIZADO</v>
      </c>
    </row>
    <row r="18" spans="1:7" x14ac:dyDescent="0.3">
      <c r="A18" s="60" t="str">
        <f t="shared" si="0"/>
        <v>UNIVERSIDAD PEDAGOGICA NACIONAL</v>
      </c>
      <c r="B18" s="60" t="s">
        <v>5</v>
      </c>
      <c r="C18" s="60" t="str">
        <f>USUARIOS!C17</f>
        <v>Si</v>
      </c>
      <c r="D18" s="62">
        <f>USUARIOS!D17</f>
        <v>44946</v>
      </c>
      <c r="E18" s="60" t="str">
        <f>USUARIOS!E17</f>
        <v>ADRIANA DEL PILAR ECHEBERRY TIJARO</v>
      </c>
      <c r="F18" s="62">
        <f>USUARIOS!F17</f>
        <v>0</v>
      </c>
      <c r="G18" s="60" t="str">
        <f>USUARIOS!G17</f>
        <v>DESACTUALIZADO</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NATALIA KATERINE SANCHEZ ALVARADO</cp:lastModifiedBy>
  <cp:lastPrinted>2023-09-01T21:31:20Z</cp:lastPrinted>
  <dcterms:created xsi:type="dcterms:W3CDTF">2020-06-25T21:16:25Z</dcterms:created>
  <dcterms:modified xsi:type="dcterms:W3CDTF">2023-09-11T16:00:55Z</dcterms:modified>
</cp:coreProperties>
</file>