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mc:AlternateContent xmlns:mc="http://schemas.openxmlformats.org/markup-compatibility/2006">
    <mc:Choice Requires="x15">
      <x15ac:absPath xmlns:x15ac="http://schemas.microsoft.com/office/spreadsheetml/2010/11/ac" url="G:\CUARENTENA LABORAL\ARCHIVO DE GESTION OFICINA CONTROL INTERNO\VIGENCIA 2021\OCI 240.59.8 INFORMES ORGANISMOS EXTERNOS\EKOGUI\"/>
    </mc:Choice>
  </mc:AlternateContent>
  <bookViews>
    <workbookView xWindow="0" yWindow="0" windowWidth="19200" windowHeight="6930"/>
  </bookViews>
  <sheets>
    <sheet name="Principal" sheetId="4" r:id="rId1"/>
    <sheet name="USUARIOS" sheetId="1" r:id="rId2"/>
    <sheet name="ABOGADOS" sheetId="7" r:id="rId3"/>
    <sheet name="JUDICIALES" sheetId="8" r:id="rId4"/>
    <sheet name="PREJUDICIALES" sheetId="9" r:id="rId5"/>
    <sheet name="ARBITRAMENTOS" sheetId="10" r:id="rId6"/>
    <sheet name="PAGOS" sheetId="11" r:id="rId7"/>
    <sheet name="Resumen general" sheetId="5" r:id="rId8"/>
    <sheet name="Base a pegar" sheetId="12" state="hidden" r:id="rId9"/>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I3" i="12" l="1"/>
  <c r="BH3" i="12"/>
  <c r="BG3" i="12"/>
  <c r="BF3" i="12"/>
  <c r="BE3" i="12"/>
  <c r="BD3" i="12"/>
  <c r="BC3" i="12"/>
  <c r="BB3" i="12"/>
  <c r="C14" i="12"/>
  <c r="D14" i="12"/>
  <c r="E14" i="12"/>
  <c r="F14" i="12"/>
  <c r="C15" i="12"/>
  <c r="D15" i="12"/>
  <c r="E15" i="12"/>
  <c r="F15" i="12"/>
  <c r="C16" i="12"/>
  <c r="D16" i="12"/>
  <c r="E16" i="12"/>
  <c r="F16" i="12"/>
  <c r="C17" i="12"/>
  <c r="D17" i="12"/>
  <c r="E17" i="12"/>
  <c r="F17" i="12"/>
  <c r="C18" i="12"/>
  <c r="D18" i="12"/>
  <c r="E18" i="12"/>
  <c r="F18" i="12"/>
  <c r="D13" i="12"/>
  <c r="E13" i="12"/>
  <c r="F13" i="12"/>
  <c r="C13" i="12"/>
  <c r="B3" i="12"/>
  <c r="A3" i="12"/>
  <c r="A15" i="12" s="1"/>
  <c r="BP3" i="12"/>
  <c r="A14" i="12" l="1"/>
  <c r="A13" i="12"/>
  <c r="A18" i="12"/>
  <c r="A17" i="12"/>
  <c r="A16" i="12"/>
  <c r="C12" i="5"/>
  <c r="V3" i="7"/>
  <c r="G14" i="1" l="1"/>
  <c r="G15" i="12" s="1"/>
  <c r="G13" i="1"/>
  <c r="G14" i="12" s="1"/>
  <c r="G15" i="1"/>
  <c r="G16" i="12" s="1"/>
  <c r="G16" i="1"/>
  <c r="G17" i="12" s="1"/>
  <c r="G17" i="1"/>
  <c r="G18" i="12" s="1"/>
  <c r="G12" i="1"/>
  <c r="G13" i="12" s="1"/>
  <c r="BO3" i="12" l="1"/>
  <c r="BN3" i="12"/>
  <c r="BM3" i="12"/>
  <c r="BL3" i="12"/>
  <c r="BK3" i="12"/>
  <c r="BJ3" i="12"/>
  <c r="Q3" i="12" l="1"/>
  <c r="P3" i="12"/>
  <c r="O3" i="12"/>
  <c r="N3" i="12"/>
  <c r="M3" i="12"/>
  <c r="L3" i="12"/>
  <c r="K3" i="12"/>
  <c r="J3" i="12"/>
  <c r="I3" i="12"/>
  <c r="F17" i="5" l="1"/>
  <c r="F15" i="5"/>
  <c r="F10" i="5"/>
  <c r="C19" i="5"/>
  <c r="C17" i="5"/>
  <c r="C16" i="5"/>
  <c r="T16" i="10"/>
  <c r="T12" i="10"/>
  <c r="W3" i="8"/>
  <c r="C25" i="8" s="1"/>
  <c r="T17" i="10" l="1"/>
  <c r="F13" i="5" s="1"/>
  <c r="V2" i="9"/>
  <c r="V3" i="9" s="1"/>
  <c r="F9" i="9" s="1"/>
  <c r="F11" i="5" l="1"/>
  <c r="BA3" i="12"/>
  <c r="AZ3" i="12"/>
  <c r="AY3" i="12"/>
  <c r="AX3" i="12"/>
  <c r="AW3" i="12"/>
  <c r="AV3" i="12"/>
  <c r="AU3" i="12"/>
  <c r="AT3" i="12"/>
  <c r="AS3" i="12"/>
  <c r="AR3" i="12"/>
  <c r="AQ3" i="12"/>
  <c r="AP3" i="12"/>
  <c r="AO3" i="12"/>
  <c r="AN3" i="12"/>
  <c r="AM3" i="12"/>
  <c r="AL3" i="12"/>
  <c r="AK3" i="12"/>
  <c r="AJ3" i="12"/>
  <c r="AI3" i="12"/>
  <c r="AH3" i="12"/>
  <c r="AG3" i="12"/>
  <c r="AF3" i="12"/>
  <c r="AE3" i="12"/>
  <c r="AD3" i="12"/>
  <c r="AC3" i="12"/>
  <c r="AB3" i="12"/>
  <c r="AA3" i="12"/>
  <c r="Z3" i="12"/>
  <c r="Y3" i="12"/>
  <c r="X3" i="12"/>
  <c r="W3" i="12"/>
  <c r="V3" i="12"/>
  <c r="U3" i="12"/>
  <c r="T3" i="12"/>
  <c r="S3" i="12"/>
  <c r="H3" i="12"/>
  <c r="G3" i="12"/>
  <c r="F3" i="12"/>
  <c r="E3" i="12"/>
  <c r="D3" i="12"/>
  <c r="C3" i="12"/>
  <c r="F19" i="5"/>
  <c r="F18" i="5"/>
  <c r="F14" i="5"/>
  <c r="F9" i="5"/>
  <c r="F8" i="5"/>
  <c r="C14" i="5"/>
  <c r="C15" i="5"/>
  <c r="C18" i="5" s="1"/>
  <c r="J13" i="1"/>
  <c r="J14" i="1"/>
  <c r="J15" i="1"/>
  <c r="J16" i="1"/>
  <c r="J17" i="1"/>
  <c r="J12" i="1"/>
  <c r="I12" i="1"/>
  <c r="I13" i="1"/>
  <c r="I14" i="1"/>
  <c r="I15" i="1"/>
  <c r="I16" i="1"/>
  <c r="I17" i="1"/>
  <c r="H13" i="1"/>
  <c r="H14" i="1"/>
  <c r="H15" i="1"/>
  <c r="H16" i="1"/>
  <c r="H17" i="1"/>
  <c r="H12" i="1"/>
  <c r="C10" i="5" l="1"/>
  <c r="C9" i="5"/>
  <c r="C8" i="5"/>
  <c r="V3" i="11" l="1"/>
  <c r="V3" i="10"/>
  <c r="F7" i="7" l="1"/>
</calcChain>
</file>

<file path=xl/comments1.xml><?xml version="1.0" encoding="utf-8"?>
<comments xmlns="http://schemas.openxmlformats.org/spreadsheetml/2006/main">
  <authors>
    <author>Juan Pablo Garzón Peraza</author>
  </authors>
  <commentList>
    <comment ref="C21" authorId="0" shapeId="0">
      <text>
        <r>
          <rPr>
            <b/>
            <sz val="9"/>
            <color indexed="81"/>
            <rFont val="Tahoma"/>
            <family val="2"/>
          </rPr>
          <t>Juan Pablo Garzón Peraza:</t>
        </r>
        <r>
          <rPr>
            <sz val="9"/>
            <color indexed="81"/>
            <rFont val="Tahoma"/>
            <family val="2"/>
          </rPr>
          <t xml:space="preserve">
Total de procesos terminados, sin importar la fecha de terminación</t>
        </r>
      </text>
    </comment>
  </commentList>
</comments>
</file>

<file path=xl/sharedStrings.xml><?xml version="1.0" encoding="utf-8"?>
<sst xmlns="http://schemas.openxmlformats.org/spreadsheetml/2006/main" count="268" uniqueCount="173">
  <si>
    <t>JEFE FINANCIERO</t>
  </si>
  <si>
    <t>JEFE JURÍDICO</t>
  </si>
  <si>
    <t>ENLACE DE PAGOS</t>
  </si>
  <si>
    <t>JEFE CONTROL INTERNO</t>
  </si>
  <si>
    <t>SECRETARIO TÉCNICO</t>
  </si>
  <si>
    <t>ADMINISTRADOR DE LA ENTIDAD</t>
  </si>
  <si>
    <t>FECHA CREACIÓN  EN EKOGUI</t>
  </si>
  <si>
    <t>NOMBRE</t>
  </si>
  <si>
    <t>Pagos</t>
  </si>
  <si>
    <t>Uso del sistema</t>
  </si>
  <si>
    <t>Plantilla de certificado de Control Interno</t>
  </si>
  <si>
    <t>Agencia Nacional de Defensa Jurídica del Estado</t>
  </si>
  <si>
    <t>Si</t>
  </si>
  <si>
    <t>No</t>
  </si>
  <si>
    <t>N/A</t>
  </si>
  <si>
    <t>ROL</t>
  </si>
  <si>
    <t>TIENE EL ROL</t>
  </si>
  <si>
    <t>FECHA ÚLTIMA CAPACITACIÓN</t>
  </si>
  <si>
    <t xml:space="preserve">CANTIDAD </t>
  </si>
  <si>
    <t>CANTIDAD DE ABOGADOS</t>
  </si>
  <si>
    <t>ABOGADOS CON PROCESOS ACTIVOS</t>
  </si>
  <si>
    <t>CANTIDAD DE ABOGADOS LITIGANDO</t>
  </si>
  <si>
    <t>ABOGADOS CREADOS EN EKOGUI ACTIVOS</t>
  </si>
  <si>
    <t>CANTIDAD</t>
  </si>
  <si>
    <t>ABOGADOS INACTIVOS</t>
  </si>
  <si>
    <t>Sin capacitación</t>
  </si>
  <si>
    <t>ABOGADOS CON CORREO ACTUALIZADO</t>
  </si>
  <si>
    <t>Cantidad de procesos de más de 33.000 SMMLV</t>
  </si>
  <si>
    <t>CANTIDAD DE PROCESOS ACTIVOS</t>
  </si>
  <si>
    <t>PROCESOS ACTIVOS REGISTRADOS EN EKOGUI</t>
  </si>
  <si>
    <t>PROCESOS SIN ABOGADO ASIGNADO</t>
  </si>
  <si>
    <t>PROCESOS</t>
  </si>
  <si>
    <t>PROCESOS ACTIVOS</t>
  </si>
  <si>
    <t>ACTUALIZACIÓN</t>
  </si>
  <si>
    <t>CALIFICACIÓN DE RIESGO</t>
  </si>
  <si>
    <t>PROCESOS ACTIVOS EN CALIDAD DEMANDADO</t>
  </si>
  <si>
    <t>PROCESOS SIN CALIFICACIÓN</t>
  </si>
  <si>
    <t>PROCESO ENTIDAD TERMINADOS</t>
  </si>
  <si>
    <t>ENTIDAD</t>
  </si>
  <si>
    <t>INFORMACIÓN USUARIOS</t>
  </si>
  <si>
    <t>Usuarios activos</t>
  </si>
  <si>
    <t>Nivel de capacitación</t>
  </si>
  <si>
    <t>Completitud de roles</t>
  </si>
  <si>
    <t>Procesos activos</t>
  </si>
  <si>
    <t>Procesos por abogado</t>
  </si>
  <si>
    <t>Porcentaje de registro</t>
  </si>
  <si>
    <t>Procesos arbitrales</t>
  </si>
  <si>
    <t>Procesos prejudiciales</t>
  </si>
  <si>
    <t>Actualización prejudiciales</t>
  </si>
  <si>
    <t>Pagos relacionados</t>
  </si>
  <si>
    <t>Uso del módulo pagos</t>
  </si>
  <si>
    <t>Actualización más de 33.000 SMMLV</t>
  </si>
  <si>
    <t>REGISTRO EN 2020</t>
  </si>
  <si>
    <t>REGISTRO EN 2019</t>
  </si>
  <si>
    <t>REGISTRO EN 2018 Y ANTERIORES</t>
  </si>
  <si>
    <t>TOTAL PREJUDICIALES ACTIVOS</t>
  </si>
  <si>
    <t>Prejudiciales</t>
  </si>
  <si>
    <t>TOTAL PREJUDICIALES ACTIVOS EN EKOGUI</t>
  </si>
  <si>
    <t>TOTAL PROCESOS TERMINADOS</t>
  </si>
  <si>
    <t>CANTIDAD PREJUDICIALES</t>
  </si>
  <si>
    <t>Procesos que efectivamente se encuentran activos</t>
  </si>
  <si>
    <t>Proceso que se encuentran terminados</t>
  </si>
  <si>
    <t>TERMINADOS EN EKOGUI</t>
  </si>
  <si>
    <t>PROCESOS TERMINADOS EN 2020</t>
  </si>
  <si>
    <t>PROCESOS ACTIVOS CON ESTADO TERMINADO*</t>
  </si>
  <si>
    <t xml:space="preserve">Procesos de más de 33.000 SMMLV con la pieza demanda </t>
  </si>
  <si>
    <t>Procesos de más de 33.000 SMMLV registrados en eKOGUI</t>
  </si>
  <si>
    <t>PROCESOS CON CALIFICACIÓN  EN 2020</t>
  </si>
  <si>
    <t>PROCESOS CON CALIFICACIÓN ANTERIOR A 2020</t>
  </si>
  <si>
    <t>PROBABILIDAD DE PERDER EL CASO ALTA</t>
  </si>
  <si>
    <t>PROBABILIDAD DE PERDER EL CASO MEDIA</t>
  </si>
  <si>
    <t>PROBABILIDAD DE PERDER EL CASO BAJA</t>
  </si>
  <si>
    <t>PROBABILIDAD DE PERDER EL CASO REMOTA</t>
  </si>
  <si>
    <t>CON PROVISIÓN IGUAL A CERO</t>
  </si>
  <si>
    <t>Procesos Judiciales</t>
  </si>
  <si>
    <t>TERMINADOS ÚLTIMA ACTUACIÓN EN 2020</t>
  </si>
  <si>
    <t>ARBITRAMENTOS</t>
  </si>
  <si>
    <t>ARBITRAMENTOS ACTIVOS</t>
  </si>
  <si>
    <t>ARBITRAMENTOS REGISTRADOS EN EKOGUI</t>
  </si>
  <si>
    <t>PAGOS</t>
  </si>
  <si>
    <t>Gestiona pagos en SIIF de MinHacienda</t>
  </si>
  <si>
    <t>Pagos enlazados</t>
  </si>
  <si>
    <t>Provisión incorrecta</t>
  </si>
  <si>
    <t>JUDICIALES</t>
  </si>
  <si>
    <t>PREJUDICIALES</t>
  </si>
  <si>
    <t>Plantilla de certificado de Control Interno eKOGUI</t>
  </si>
  <si>
    <t>REGISTRO EN 2019 Y ANTERIORES</t>
  </si>
  <si>
    <t>ACTUALIZADO</t>
  </si>
  <si>
    <t>Entre 21-03-2019 y 31-12-2019</t>
  </si>
  <si>
    <t>PROCESOS SIN ABOGADO ASIGNADO(1)</t>
  </si>
  <si>
    <t>PROCESOS ACTIVOS CON ESTADO TERMINADO(3)</t>
  </si>
  <si>
    <t>Procesos de más de 33.000 SMMLV con la pieza demanda(5)</t>
  </si>
  <si>
    <t>(5) Puede ser remitida a la ANDJE o cargada en el sistema</t>
  </si>
  <si>
    <t>PROCESOS ANALIZADOS</t>
  </si>
  <si>
    <t>PROCESOS TERMINADOS CON EJECUTORIA</t>
  </si>
  <si>
    <t>PROCESOS DESFAVORABLES</t>
  </si>
  <si>
    <t>PROCESOS QUE GENERAN EROGACIÓN ECONÓMICA</t>
  </si>
  <si>
    <t>PROCESOS CON VALOR CONDENA MAYOR A CERO</t>
  </si>
  <si>
    <t>ARBITRAMENTOS TERMINADOS EN EKOGUI</t>
  </si>
  <si>
    <r>
      <t xml:space="preserve">Por favor seleccione la información que desea registrar, en cualquier momento puede visualizar los resultados de la información que haya registrado seleccionando la opción de </t>
    </r>
    <r>
      <rPr>
        <b/>
        <sz val="11"/>
        <color theme="1"/>
        <rFont val="Calibri"/>
        <family val="2"/>
        <scheme val="minor"/>
      </rPr>
      <t>Ver resultado</t>
    </r>
    <r>
      <rPr>
        <sz val="11"/>
        <color theme="1"/>
        <rFont val="Calibri"/>
        <family val="2"/>
        <scheme val="minor"/>
      </rPr>
      <t>.</t>
    </r>
  </si>
  <si>
    <t>OBSERVACIONES</t>
  </si>
  <si>
    <t>CONDENAS</t>
  </si>
  <si>
    <t>Observaciones</t>
  </si>
  <si>
    <t>Tiene información estudios</t>
  </si>
  <si>
    <t>Tienen información experiencia</t>
  </si>
  <si>
    <t>Tienen Información laboral</t>
  </si>
  <si>
    <t>INFORMACIÓN (1)</t>
  </si>
  <si>
    <t>Observaciones:</t>
  </si>
  <si>
    <t>Capacitaciones anteriores al 21-03-2019</t>
  </si>
  <si>
    <t>RETIRADOS EN LA ENTIDAD PRIMER SEMESTRE 2020</t>
  </si>
  <si>
    <t>INACTIVADOS EN EKOGUI PRIMER SEMESTRE 2020</t>
  </si>
  <si>
    <t>(1) Se visualiza en el detalle del abogado a la fecha de revisión</t>
  </si>
  <si>
    <t>Solamente se revisa que tenga registrada alguna información registrada</t>
  </si>
  <si>
    <t>PROVISIÓN CONTABLE (6)</t>
  </si>
  <si>
    <t>MAYORES A 33.000 SMMLV(4) ACTIVOS</t>
  </si>
  <si>
    <t>ÚLTIMA CAPACITACIÓN ABOGADOS ACTIVOS</t>
  </si>
  <si>
    <t>No Aplica</t>
  </si>
  <si>
    <t>USUARIOS ACTIVOS</t>
  </si>
  <si>
    <t>Indique la fecha en la que genera el reporte</t>
  </si>
  <si>
    <t>Posteriores al 01-01-2020</t>
  </si>
  <si>
    <t>Fecha de diligenciamiento de plantilla</t>
  </si>
  <si>
    <t>PREJUDICIALES TERMINADOS SEGUNDO SEMESTRE 2020</t>
  </si>
  <si>
    <t>Obs1</t>
  </si>
  <si>
    <t>Obs2</t>
  </si>
  <si>
    <t>Obs3</t>
  </si>
  <si>
    <t>Obs4</t>
  </si>
  <si>
    <t>Obs5</t>
  </si>
  <si>
    <t>Obs6</t>
  </si>
  <si>
    <t>Escriba la fecha de generación del reporte</t>
  </si>
  <si>
    <t>Obs7</t>
  </si>
  <si>
    <t>Fecha reporte Usuarios</t>
  </si>
  <si>
    <t>Fecha reporte Abogados</t>
  </si>
  <si>
    <t>Fecha reporte Judiciales</t>
  </si>
  <si>
    <t>NOMBRE JEFE CONTROL INTERNO</t>
  </si>
  <si>
    <t>Abogados al 30 de junio de 2021</t>
  </si>
  <si>
    <t>ABOGADOS ACTIVOS AL 30-06-2021</t>
  </si>
  <si>
    <t>INACTIVADOS EN EKOGUI PRIMER SEMESTRE 2021</t>
  </si>
  <si>
    <t>RETIRADOS EN LA ENTIDAD PRIMER SEMESTRE 2021</t>
  </si>
  <si>
    <t>PROCESOS TERMINADOS PRIMER SEMESTRE 2021</t>
  </si>
  <si>
    <t>PROCESOS ACTIVOS AL 30 DE JUNIO DE 2021</t>
  </si>
  <si>
    <t>PROCESO TERMINADOS AL 30 DE JUNIO 2021</t>
  </si>
  <si>
    <r>
      <t>(3)En el reporte de activos al 30 de junio verifique la columna</t>
    </r>
    <r>
      <rPr>
        <b/>
        <i/>
        <sz val="9"/>
        <color theme="1"/>
        <rFont val="Calibri"/>
        <family val="2"/>
        <scheme val="minor"/>
      </rPr>
      <t xml:space="preserve"> Estado General del proceso</t>
    </r>
  </si>
  <si>
    <t>PROCESOS ACTIVOS EN CALIDAD DEMANDADO AL 30-06-2021</t>
  </si>
  <si>
    <t>PROCESOS CON CALIFICACIÓN PRIMER SEMESTRE 2021</t>
  </si>
  <si>
    <t>PROCESOS CON CALIFICACIÓN ANTERIOR A 31-12-2020</t>
  </si>
  <si>
    <t>(6) Solo se consideran los procesos activos - calidad demandado al 30 de junio de 2021 que tengan calificación de riesgo</t>
  </si>
  <si>
    <t>PREJUDICIALES ACTIVOS AL 30-06-2021</t>
  </si>
  <si>
    <t>REGISTRO POSTERIOR AL 01/01/2021</t>
  </si>
  <si>
    <t>REGISTRO ENTRE 1 DE ENERO Y 31 DE DICIEMBRE 2020</t>
  </si>
  <si>
    <t>TERMINADOS ÚLTIMA ACTUACIÓN I SEM. 2021</t>
  </si>
  <si>
    <t>TOTAL PREJUDICIALES TERMINADOS I SEM. 2021</t>
  </si>
  <si>
    <t>ARBITRAMENTOS ACTIVOS AL 30-06-2021</t>
  </si>
  <si>
    <t>TOTAL ARBITRAMENTOS TERMINADOS  AL 30-06-2021</t>
  </si>
  <si>
    <t>Pagos enlazados al 30-06-2021</t>
  </si>
  <si>
    <t>(4)Equivalente a un valor indexado de $29.981 millones</t>
  </si>
  <si>
    <t>(1) Con fecha de registro anterior al 15-06-2021</t>
  </si>
  <si>
    <t>PROCESOS TERMINADOS DURANTE PRIMER SEMESTRE 2021</t>
  </si>
  <si>
    <t>TERMINADOS EN EKOGUI DURANTE PRIMER SEMESTRE 2021 (2)</t>
  </si>
  <si>
    <t>(2) Con fecha de actuación en 2021</t>
  </si>
  <si>
    <t>JAIRO ALBERTO SERRATO ROMERO</t>
  </si>
  <si>
    <t>ELSA LILIANA AGUIRRE LEGUIZAMO</t>
  </si>
  <si>
    <t>ALBA MARINA VANEGAS DUARTE</t>
  </si>
  <si>
    <t xml:space="preserve">ARELYS VALENCIA VALENCIA </t>
  </si>
  <si>
    <t>SANDRA RIVERA RUBIO</t>
  </si>
  <si>
    <t xml:space="preserve">UNIVERSIDAD PEDAGÓGICA NACIONAL </t>
  </si>
  <si>
    <t>000 SMMLV reg</t>
  </si>
  <si>
    <t>* LA OFICINA JURÍDICA EN EL REPORTE INFORMA QUE SON 69 PROCESOS ACTIVOS, PERO AL HACER LA VERIFICACIÓN CON CORTE 30 DE JUNIO DE 2021, APARECEN 67 PROCESOS. 
* DE LOS PROCESOS TERMINADOS LA OFICINA JURÍDICA REPORTA UN PROCESO TERMINADO, SIN EMBARGO, EN LA VERIFICACIÓN EN EL SISTEMA e-KOGUI Y CON BASE EN EL REPORTE QUE SE DESCARGA, DENTRO DE LA VIGENCIA EVALUADA NO SE ENCUENTRA NINGÚN PROCESO COMO TERMINADO. SI BIEN APARECE UNO PERO EL MISMO ES DEL 21 DE JULIO DE 2021, ES DECIR, SE ENCUENTRA POR FUERA DEL PERIODO VERIFICADO. 
* EN REFERENCIA A LA CALIFICACIÓN DE RIESGO HAY 27 PROCESOS ACTIVOS, PERO AL VERIFICAR LA PROVISIÓN CONTABLE EXITEN 2 PROCESOS SIN LA MISMA, POR TAL MOTIVO EL CUADRO DE LA PROVISIÓN ES MENOR AL CUADRO DE LA CALIFICACIÓN DEL RIESGO, LO ANTERIOR TENIENDO EN CUENTA LA FECHA DE CORTE 30/06/2021.</t>
  </si>
  <si>
    <t xml:space="preserve">DURANTE LA VIGENCIA EVALUADA NO HUBO PROCESOS ARBITRALES CELEBRADOS POR PARTE DE LA ENTIDAD. </t>
  </si>
  <si>
    <t xml:space="preserve">LA RESPUESTA DADA POR PARTE DE LA OFICINA JURÍDICA FUE: "CON RELACIÓN A LA INFORMACIÓN SOLICITADA CON RELACIÓN A LA APLICACIÓN e-KOGUI DURANTE EL PERIODO DE ENERO A JUNIO DE 2021 NO SE REALIZARON PAGOS, DE IGUAL FORMA SE DEBE TENER EN CUENTA QUE LA UPN NO HACE PARTE DE LAS ENTIDADES QUE MANEJAN EL SISTEMA SIIF Y POR TANTO NO SE HACEN PAGOS POR EL MINISTERIO DE HACIENDA" </t>
  </si>
  <si>
    <t>LA FECHA DE DILIGENCIAMIENTO ES EL 15/09/2021, YA QUE LA PLANTILLA NO ME PERMITE HACER EL CAMBIO DE FECHA O EL DILIGENCIAMIENTO DE LA MISMA.</t>
  </si>
  <si>
    <t>EL DILIGENCIAMIENTO ES EL DIA 15 DE SEPTIEMBRE DE 2021, SE HACE LA ACLARACIÓN YA QUE AL DIIGENCIAR EN EL CAMPO CREADO PARA TAL FIN, NO DEJA MODIFICAR LA FECHA.</t>
  </si>
  <si>
    <t xml:space="preserve">LA OFICINA JURÍDICA INFORMA QUE NO TIENE PROCESOS PREJUDICIALES ACTIVOS, PERO AL VERIFICAR EN EL e-KOGUI APARECEN 2 PROCESOS EN ESTE ESTADO, EL PRIMERO CON EL ID EKOGUI 1367315 Y CON FECHA DE REGISTRO EL 2019/01/21 Y EL SEGUNDO CON EL ID EKOGUI 1426883 Y CON REGISTRO EL 2020/02/21. </t>
  </si>
  <si>
    <t>EN LOS CAMPOS DONDE SE PIDE LA FECHA DE DILIGENCIAMIENTO, QUEDO EL 15/09/2021, YA QUE LA PLANTILLA NO PERMITE HACER EL CAMBIO DE FECHA.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</si>
</sst>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theme="1"/>
      <name val="Calibri"/>
      <family val="2"/>
      <scheme val="minor"/>
    </font>
    <font>
      <sz val="11"/>
      <color theme="1"/>
      <name val="Calibri"/>
      <family val="2"/>
      <scheme val="minor"/>
    </font>
    <font>
      <b/>
      <sz val="11"/>
      <color theme="0"/>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b/>
      <sz val="14"/>
      <color theme="1"/>
      <name val="Calibri"/>
      <family val="2"/>
      <scheme val="minor"/>
    </font>
    <font>
      <b/>
      <sz val="16"/>
      <color theme="1"/>
      <name val="Calibri"/>
      <family val="2"/>
      <scheme val="minor"/>
    </font>
    <font>
      <sz val="11"/>
      <color theme="3"/>
      <name val="Calibri"/>
      <family val="2"/>
      <scheme val="minor"/>
    </font>
    <font>
      <b/>
      <sz val="18"/>
      <color theme="3"/>
      <name val="Calibri"/>
      <family val="2"/>
      <scheme val="minor"/>
    </font>
    <font>
      <i/>
      <sz val="9"/>
      <color theme="1"/>
      <name val="Calibri"/>
      <family val="2"/>
      <scheme val="minor"/>
    </font>
    <font>
      <b/>
      <i/>
      <sz val="9"/>
      <color theme="1"/>
      <name val="Calibri"/>
      <family val="2"/>
      <scheme val="minor"/>
    </font>
    <font>
      <b/>
      <sz val="18"/>
      <color theme="1"/>
      <name val="Calibri"/>
      <family val="2"/>
      <scheme val="minor"/>
    </font>
    <font>
      <sz val="9"/>
      <color indexed="81"/>
      <name val="Tahoma"/>
      <family val="2"/>
    </font>
    <font>
      <b/>
      <sz val="9"/>
      <color indexed="81"/>
      <name val="Tahoma"/>
      <family val="2"/>
    </font>
  </fonts>
  <fills count="4">
    <fill>
      <patternFill patternType="none"/>
    </fill>
    <fill>
      <patternFill patternType="gray125"/>
    </fill>
    <fill>
      <patternFill patternType="solid">
        <fgColor theme="0"/>
        <bgColor indexed="64"/>
      </patternFill>
    </fill>
    <fill>
      <patternFill patternType="solid">
        <fgColor theme="3"/>
        <bgColor indexed="64"/>
      </patternFill>
    </fill>
  </fills>
  <borders count="2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s>
  <cellStyleXfs count="2">
    <xf numFmtId="0" fontId="0" fillId="0" borderId="0"/>
    <xf numFmtId="9" fontId="1" fillId="0" borderId="0" applyFont="0" applyFill="0" applyBorder="0" applyAlignment="0" applyProtection="0"/>
  </cellStyleXfs>
  <cellXfs count="133">
    <xf numFmtId="0" fontId="0" fillId="0" borderId="0" xfId="0"/>
    <xf numFmtId="0" fontId="0" fillId="2" borderId="0" xfId="0" applyFill="1"/>
    <xf numFmtId="0" fontId="0" fillId="0" borderId="1" xfId="0" applyBorder="1"/>
    <xf numFmtId="0" fontId="0" fillId="0" borderId="2" xfId="0" applyBorder="1"/>
    <xf numFmtId="0" fontId="0" fillId="0" borderId="3" xfId="0" applyBorder="1"/>
    <xf numFmtId="0" fontId="0" fillId="0" borderId="4" xfId="0" applyBorder="1"/>
    <xf numFmtId="0" fontId="0" fillId="0" borderId="0" xfId="0" applyBorder="1"/>
    <xf numFmtId="0" fontId="0" fillId="0" borderId="5" xfId="0" applyBorder="1"/>
    <xf numFmtId="0" fontId="0" fillId="0" borderId="6" xfId="0" applyBorder="1"/>
    <xf numFmtId="0" fontId="0" fillId="0" borderId="7" xfId="0" applyBorder="1"/>
    <xf numFmtId="0" fontId="0" fillId="0" borderId="8" xfId="0" applyBorder="1"/>
    <xf numFmtId="0" fontId="0" fillId="2" borderId="1" xfId="0" applyFill="1" applyBorder="1" applyAlignment="1"/>
    <xf numFmtId="0" fontId="0" fillId="2" borderId="2" xfId="0" applyFill="1" applyBorder="1" applyAlignment="1"/>
    <xf numFmtId="0" fontId="0" fillId="2" borderId="3" xfId="0" applyFill="1" applyBorder="1" applyAlignment="1"/>
    <xf numFmtId="0" fontId="0" fillId="2" borderId="4" xfId="0" applyFill="1" applyBorder="1"/>
    <xf numFmtId="0" fontId="0" fillId="2" borderId="0" xfId="0" applyFill="1" applyBorder="1"/>
    <xf numFmtId="0" fontId="0" fillId="2" borderId="5"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2" fillId="3" borderId="10" xfId="0" applyFont="1" applyFill="1" applyBorder="1" applyAlignment="1">
      <alignment horizontal="center"/>
    </xf>
    <xf numFmtId="0" fontId="2" fillId="3" borderId="9" xfId="0" applyFont="1" applyFill="1" applyBorder="1" applyAlignment="1">
      <alignment horizontal="center"/>
    </xf>
    <xf numFmtId="0" fontId="2" fillId="3" borderId="9" xfId="0" applyFont="1" applyFill="1" applyBorder="1"/>
    <xf numFmtId="0" fontId="2" fillId="3" borderId="11" xfId="0" applyFont="1" applyFill="1" applyBorder="1" applyAlignment="1">
      <alignment horizontal="center"/>
    </xf>
    <xf numFmtId="0" fontId="7" fillId="2" borderId="0" xfId="0" applyFont="1" applyFill="1" applyBorder="1" applyAlignment="1"/>
    <xf numFmtId="0" fontId="0" fillId="2" borderId="0" xfId="0" applyFill="1" applyBorder="1" applyAlignment="1"/>
    <xf numFmtId="0" fontId="5" fillId="3" borderId="0" xfId="0" applyFont="1" applyFill="1"/>
    <xf numFmtId="0" fontId="0" fillId="2" borderId="1" xfId="0" applyFill="1" applyBorder="1"/>
    <xf numFmtId="0" fontId="0" fillId="2" borderId="2" xfId="0" applyFill="1" applyBorder="1"/>
    <xf numFmtId="0" fontId="0" fillId="2" borderId="3" xfId="0" applyFill="1" applyBorder="1"/>
    <xf numFmtId="0" fontId="0" fillId="2" borderId="0" xfId="0" applyFill="1" applyBorder="1" applyAlignment="1">
      <alignment vertical="center" wrapText="1"/>
    </xf>
    <xf numFmtId="0" fontId="0" fillId="2" borderId="5" xfId="0" applyFill="1" applyBorder="1" applyAlignment="1">
      <alignment vertical="center" wrapText="1"/>
    </xf>
    <xf numFmtId="0" fontId="9" fillId="2" borderId="0" xfId="0" applyFont="1" applyFill="1" applyBorder="1" applyAlignment="1">
      <alignment vertical="center"/>
    </xf>
    <xf numFmtId="0" fontId="9" fillId="2" borderId="0" xfId="0" applyFont="1" applyFill="1" applyBorder="1" applyAlignment="1"/>
    <xf numFmtId="0" fontId="0" fillId="2" borderId="9" xfId="0" applyFill="1" applyBorder="1" applyAlignment="1">
      <alignment vertical="center" wrapText="1"/>
    </xf>
    <xf numFmtId="0" fontId="2" fillId="3" borderId="19" xfId="0" applyFont="1" applyFill="1" applyBorder="1"/>
    <xf numFmtId="0" fontId="10" fillId="2" borderId="0" xfId="0" applyFont="1" applyFill="1"/>
    <xf numFmtId="0" fontId="2" fillId="3" borderId="9" xfId="0" applyFont="1" applyFill="1" applyBorder="1" applyAlignment="1">
      <alignment vertical="center"/>
    </xf>
    <xf numFmtId="0" fontId="2" fillId="3" borderId="9" xfId="0" applyFont="1" applyFill="1" applyBorder="1" applyAlignment="1">
      <alignment horizontal="center" vertical="center" wrapText="1"/>
    </xf>
    <xf numFmtId="0" fontId="12" fillId="0" borderId="0" xfId="0" applyFont="1" applyBorder="1" applyAlignment="1">
      <alignment horizontal="center"/>
    </xf>
    <xf numFmtId="0" fontId="5" fillId="2" borderId="0" xfId="0" applyFont="1" applyFill="1"/>
    <xf numFmtId="0" fontId="0" fillId="0" borderId="9" xfId="0" applyBorder="1"/>
    <xf numFmtId="0" fontId="3" fillId="0" borderId="0" xfId="0" applyFont="1"/>
    <xf numFmtId="9" fontId="0" fillId="0" borderId="9" xfId="1" applyFont="1" applyBorder="1"/>
    <xf numFmtId="0" fontId="0" fillId="0" borderId="0" xfId="0" applyBorder="1" applyAlignment="1"/>
    <xf numFmtId="0" fontId="6" fillId="0" borderId="0" xfId="0" applyFont="1" applyBorder="1" applyAlignment="1"/>
    <xf numFmtId="0" fontId="6" fillId="0" borderId="5" xfId="0" applyFont="1" applyBorder="1" applyAlignment="1"/>
    <xf numFmtId="14" fontId="0" fillId="2" borderId="0" xfId="0" applyNumberFormat="1" applyFill="1"/>
    <xf numFmtId="0" fontId="0" fillId="0" borderId="9" xfId="0" applyFill="1" applyBorder="1"/>
    <xf numFmtId="0" fontId="2" fillId="3" borderId="9" xfId="0" applyFont="1" applyFill="1" applyBorder="1" applyAlignment="1">
      <alignment horizontal="center" vertical="center"/>
    </xf>
    <xf numFmtId="0" fontId="0" fillId="0" borderId="16" xfId="0" applyBorder="1"/>
    <xf numFmtId="0" fontId="10" fillId="0" borderId="15" xfId="0" applyFont="1" applyBorder="1"/>
    <xf numFmtId="0" fontId="10" fillId="2" borderId="17" xfId="0" applyFont="1" applyFill="1" applyBorder="1"/>
    <xf numFmtId="0" fontId="0" fillId="2" borderId="18" xfId="0" applyFill="1" applyBorder="1"/>
    <xf numFmtId="0" fontId="0" fillId="2" borderId="11" xfId="0" applyFill="1" applyBorder="1" applyProtection="1">
      <protection hidden="1"/>
    </xf>
    <xf numFmtId="0" fontId="0" fillId="2" borderId="9" xfId="0" applyFill="1" applyBorder="1" applyProtection="1">
      <protection locked="0"/>
    </xf>
    <xf numFmtId="0" fontId="0" fillId="2" borderId="12" xfId="0" applyFill="1" applyBorder="1" applyProtection="1">
      <protection locked="0"/>
    </xf>
    <xf numFmtId="14" fontId="0" fillId="2" borderId="12" xfId="0" applyNumberFormat="1" applyFill="1" applyBorder="1" applyProtection="1">
      <protection locked="0"/>
    </xf>
    <xf numFmtId="14" fontId="0" fillId="2" borderId="9" xfId="0" applyNumberFormat="1" applyFill="1" applyBorder="1" applyProtection="1">
      <protection locked="0"/>
    </xf>
    <xf numFmtId="0" fontId="0" fillId="2" borderId="0" xfId="0" applyFill="1" applyBorder="1" applyProtection="1">
      <protection locked="0"/>
    </xf>
    <xf numFmtId="0" fontId="0" fillId="2" borderId="9" xfId="0" applyFill="1" applyBorder="1" applyAlignment="1" applyProtection="1">
      <protection locked="0"/>
    </xf>
    <xf numFmtId="0" fontId="0" fillId="0" borderId="9" xfId="0" applyBorder="1" applyProtection="1">
      <protection locked="0"/>
    </xf>
    <xf numFmtId="0" fontId="0" fillId="0" borderId="0" xfId="0" applyBorder="1" applyProtection="1">
      <protection locked="0"/>
    </xf>
    <xf numFmtId="0" fontId="4" fillId="2" borderId="0" xfId="0" applyFont="1" applyFill="1" applyBorder="1"/>
    <xf numFmtId="0" fontId="4" fillId="0" borderId="0" xfId="0" applyFont="1"/>
    <xf numFmtId="0" fontId="4" fillId="2" borderId="0" xfId="0" applyFont="1" applyFill="1"/>
    <xf numFmtId="0" fontId="0" fillId="2" borderId="9" xfId="0" applyFill="1" applyBorder="1" applyAlignment="1">
      <alignment vertical="center"/>
    </xf>
    <xf numFmtId="0" fontId="0" fillId="2" borderId="9" xfId="0" applyFill="1" applyBorder="1" applyAlignment="1" applyProtection="1">
      <alignment vertical="center"/>
      <protection locked="0"/>
    </xf>
    <xf numFmtId="0" fontId="0" fillId="2" borderId="0" xfId="0" applyFill="1" applyBorder="1" applyAlignment="1">
      <alignment wrapText="1"/>
    </xf>
    <xf numFmtId="0" fontId="0" fillId="0" borderId="9" xfId="0" applyBorder="1" applyAlignment="1">
      <alignment horizontal="center"/>
    </xf>
    <xf numFmtId="0" fontId="0" fillId="2" borderId="22" xfId="0" applyFill="1" applyBorder="1" applyAlignment="1">
      <alignment horizontal="center" vertical="center"/>
    </xf>
    <xf numFmtId="0" fontId="0" fillId="2" borderId="28" xfId="0" applyFill="1" applyBorder="1"/>
    <xf numFmtId="0" fontId="0" fillId="2" borderId="28" xfId="0" applyFill="1" applyBorder="1" applyProtection="1">
      <protection locked="0"/>
    </xf>
    <xf numFmtId="0" fontId="0" fillId="2" borderId="0" xfId="0" applyFill="1" applyBorder="1" applyAlignment="1" applyProtection="1">
      <protection locked="0"/>
    </xf>
    <xf numFmtId="0" fontId="0" fillId="2" borderId="14" xfId="0" applyFill="1" applyBorder="1" applyAlignment="1">
      <alignment wrapText="1"/>
    </xf>
    <xf numFmtId="0" fontId="0" fillId="2" borderId="17" xfId="0" applyFill="1" applyBorder="1" applyAlignment="1">
      <alignment wrapText="1"/>
    </xf>
    <xf numFmtId="0" fontId="0" fillId="2" borderId="18" xfId="0" applyFill="1" applyBorder="1" applyAlignment="1">
      <alignment wrapText="1"/>
    </xf>
    <xf numFmtId="0" fontId="10" fillId="2" borderId="21" xfId="0" applyFont="1" applyFill="1" applyBorder="1" applyAlignment="1">
      <alignment wrapText="1"/>
    </xf>
    <xf numFmtId="14" fontId="0" fillId="2" borderId="27" xfId="0" applyNumberFormat="1" applyFill="1" applyBorder="1" applyProtection="1">
      <protection locked="0"/>
    </xf>
    <xf numFmtId="14" fontId="5" fillId="2" borderId="5" xfId="0" applyNumberFormat="1" applyFont="1" applyFill="1" applyBorder="1"/>
    <xf numFmtId="14" fontId="0" fillId="0" borderId="0" xfId="0" applyNumberFormat="1"/>
    <xf numFmtId="0" fontId="0" fillId="2" borderId="13" xfId="0" applyFill="1" applyBorder="1" applyAlignment="1" applyProtection="1">
      <alignment wrapText="1"/>
      <protection hidden="1"/>
    </xf>
    <xf numFmtId="0" fontId="12" fillId="0" borderId="4" xfId="0" applyFont="1" applyBorder="1" applyAlignment="1">
      <alignment horizontal="center"/>
    </xf>
    <xf numFmtId="0" fontId="12" fillId="0" borderId="0" xfId="0" applyFont="1" applyBorder="1" applyAlignment="1">
      <alignment horizontal="center"/>
    </xf>
    <xf numFmtId="0" fontId="12" fillId="0" borderId="5" xfId="0" applyFont="1" applyBorder="1" applyAlignment="1">
      <alignment horizontal="center"/>
    </xf>
    <xf numFmtId="0" fontId="0" fillId="0" borderId="0" xfId="0" applyBorder="1" applyAlignment="1">
      <alignment horizontal="left" wrapText="1"/>
    </xf>
    <xf numFmtId="0" fontId="7" fillId="2" borderId="4" xfId="0" applyFont="1" applyFill="1" applyBorder="1" applyAlignment="1">
      <alignment horizontal="center"/>
    </xf>
    <xf numFmtId="0" fontId="7" fillId="2" borderId="0" xfId="0" applyFont="1" applyFill="1" applyBorder="1" applyAlignment="1">
      <alignment horizontal="center"/>
    </xf>
    <xf numFmtId="0" fontId="7" fillId="2" borderId="5" xfId="0" applyFont="1" applyFill="1" applyBorder="1" applyAlignment="1">
      <alignment horizontal="center"/>
    </xf>
    <xf numFmtId="0" fontId="0" fillId="2" borderId="23" xfId="0" applyFill="1" applyBorder="1" applyAlignment="1" applyProtection="1">
      <alignment horizontal="left" vertical="top" wrapText="1"/>
      <protection locked="0"/>
    </xf>
    <xf numFmtId="0" fontId="0" fillId="2" borderId="24" xfId="0" applyFill="1" applyBorder="1" applyAlignment="1" applyProtection="1">
      <alignment horizontal="left" vertical="top" wrapText="1"/>
      <protection locked="0"/>
    </xf>
    <xf numFmtId="0" fontId="0" fillId="2" borderId="25" xfId="0" applyFill="1" applyBorder="1" applyAlignment="1">
      <alignment horizontal="center"/>
    </xf>
    <xf numFmtId="0" fontId="0" fillId="2" borderId="26" xfId="0" applyFill="1" applyBorder="1" applyAlignment="1">
      <alignment horizontal="center"/>
    </xf>
    <xf numFmtId="0" fontId="8" fillId="2" borderId="13" xfId="0" applyFont="1" applyFill="1" applyBorder="1" applyAlignment="1">
      <alignment horizontal="left" vertical="center" wrapText="1"/>
    </xf>
    <xf numFmtId="0" fontId="8" fillId="2" borderId="14" xfId="0" applyFont="1" applyFill="1" applyBorder="1" applyAlignment="1">
      <alignment horizontal="left" vertical="center" wrapText="1"/>
    </xf>
    <xf numFmtId="0" fontId="8" fillId="2" borderId="17" xfId="0" applyFont="1" applyFill="1" applyBorder="1" applyAlignment="1">
      <alignment horizontal="left" vertical="center" wrapText="1"/>
    </xf>
    <xf numFmtId="0" fontId="8" fillId="2" borderId="18" xfId="0" applyFont="1" applyFill="1" applyBorder="1" applyAlignment="1">
      <alignment horizontal="left" vertical="center" wrapText="1"/>
    </xf>
    <xf numFmtId="0" fontId="0" fillId="2" borderId="1" xfId="0" applyFill="1" applyBorder="1" applyAlignment="1" applyProtection="1">
      <alignment horizontal="left" vertical="top" wrapText="1"/>
      <protection locked="0"/>
    </xf>
    <xf numFmtId="0" fontId="0" fillId="2" borderId="2" xfId="0" applyFill="1" applyBorder="1" applyAlignment="1" applyProtection="1">
      <alignment horizontal="left" vertical="top" wrapText="1"/>
      <protection locked="0"/>
    </xf>
    <xf numFmtId="0" fontId="0" fillId="2" borderId="3" xfId="0" applyFill="1" applyBorder="1" applyAlignment="1" applyProtection="1">
      <alignment horizontal="left" vertical="top" wrapText="1"/>
      <protection locked="0"/>
    </xf>
    <xf numFmtId="0" fontId="0" fillId="2" borderId="4" xfId="0" applyFill="1" applyBorder="1" applyAlignment="1" applyProtection="1">
      <alignment horizontal="left" vertical="top" wrapText="1"/>
      <protection locked="0"/>
    </xf>
    <xf numFmtId="0" fontId="0" fillId="2" borderId="0" xfId="0" applyFill="1" applyBorder="1" applyAlignment="1" applyProtection="1">
      <alignment horizontal="left" vertical="top" wrapText="1"/>
      <protection locked="0"/>
    </xf>
    <xf numFmtId="0" fontId="0" fillId="2" borderId="5" xfId="0" applyFill="1" applyBorder="1" applyAlignment="1" applyProtection="1">
      <alignment horizontal="left" vertical="top" wrapText="1"/>
      <protection locked="0"/>
    </xf>
    <xf numFmtId="0" fontId="0" fillId="2" borderId="6" xfId="0" applyFill="1" applyBorder="1" applyAlignment="1" applyProtection="1">
      <alignment horizontal="left" vertical="top" wrapText="1"/>
      <protection locked="0"/>
    </xf>
    <xf numFmtId="0" fontId="0" fillId="2" borderId="7" xfId="0" applyFill="1" applyBorder="1" applyAlignment="1" applyProtection="1">
      <alignment horizontal="left" vertical="top" wrapText="1"/>
      <protection locked="0"/>
    </xf>
    <xf numFmtId="0" fontId="0" fillId="2" borderId="8" xfId="0" applyFill="1" applyBorder="1" applyAlignment="1" applyProtection="1">
      <alignment horizontal="left" vertical="top" wrapText="1"/>
      <protection locked="0"/>
    </xf>
    <xf numFmtId="0" fontId="0" fillId="2" borderId="1" xfId="0" applyFill="1" applyBorder="1" applyAlignment="1">
      <alignment horizontal="center"/>
    </xf>
    <xf numFmtId="0" fontId="0" fillId="2" borderId="2" xfId="0" applyFill="1" applyBorder="1" applyAlignment="1">
      <alignment horizontal="center"/>
    </xf>
    <xf numFmtId="0" fontId="0" fillId="2" borderId="3" xfId="0" applyFill="1" applyBorder="1" applyAlignment="1">
      <alignment horizontal="center"/>
    </xf>
    <xf numFmtId="0" fontId="9" fillId="2" borderId="0" xfId="0" applyFont="1" applyFill="1" applyBorder="1" applyAlignment="1">
      <alignment horizontal="center" vertical="center"/>
    </xf>
    <xf numFmtId="0" fontId="0" fillId="2" borderId="21" xfId="0" applyFill="1" applyBorder="1" applyAlignment="1">
      <alignment horizontal="left" wrapText="1"/>
    </xf>
    <xf numFmtId="0" fontId="0" fillId="0" borderId="0" xfId="0" applyBorder="1" applyAlignment="1">
      <alignment horizontal="center"/>
    </xf>
    <xf numFmtId="0" fontId="0" fillId="0" borderId="1" xfId="0" applyBorder="1" applyAlignment="1" applyProtection="1">
      <alignment horizontal="left" vertical="top" wrapText="1"/>
      <protection locked="0"/>
    </xf>
    <xf numFmtId="0" fontId="0" fillId="0" borderId="3" xfId="0" applyBorder="1" applyAlignment="1" applyProtection="1">
      <alignment horizontal="left" vertical="top" wrapText="1"/>
      <protection locked="0"/>
    </xf>
    <xf numFmtId="0" fontId="0" fillId="0" borderId="4" xfId="0" applyBorder="1" applyAlignment="1" applyProtection="1">
      <alignment horizontal="left" vertical="top" wrapText="1"/>
      <protection locked="0"/>
    </xf>
    <xf numFmtId="0" fontId="0" fillId="0" borderId="5" xfId="0" applyBorder="1" applyAlignment="1" applyProtection="1">
      <alignment horizontal="left" vertical="top" wrapText="1"/>
      <protection locked="0"/>
    </xf>
    <xf numFmtId="0" fontId="0" fillId="0" borderId="6" xfId="0" applyBorder="1" applyAlignment="1" applyProtection="1">
      <alignment horizontal="left" vertical="top" wrapText="1"/>
      <protection locked="0"/>
    </xf>
    <xf numFmtId="0" fontId="0" fillId="0" borderId="8" xfId="0" applyBorder="1" applyAlignment="1" applyProtection="1">
      <alignment horizontal="left" vertical="top" wrapText="1"/>
      <protection locked="0"/>
    </xf>
    <xf numFmtId="0" fontId="4" fillId="2" borderId="1" xfId="0" applyFont="1" applyFill="1" applyBorder="1" applyAlignment="1" applyProtection="1">
      <alignment horizontal="left" vertical="top" wrapText="1"/>
      <protection locked="0"/>
    </xf>
    <xf numFmtId="0" fontId="4" fillId="2" borderId="2" xfId="0" applyFont="1" applyFill="1" applyBorder="1" applyAlignment="1" applyProtection="1">
      <alignment horizontal="left" vertical="top" wrapText="1"/>
      <protection locked="0"/>
    </xf>
    <xf numFmtId="0" fontId="4" fillId="2" borderId="3" xfId="0" applyFont="1" applyFill="1" applyBorder="1" applyAlignment="1" applyProtection="1">
      <alignment horizontal="left" vertical="top" wrapText="1"/>
      <protection locked="0"/>
    </xf>
    <xf numFmtId="0" fontId="4" fillId="2" borderId="4" xfId="0" applyFont="1" applyFill="1" applyBorder="1" applyAlignment="1" applyProtection="1">
      <alignment horizontal="left" vertical="top" wrapText="1"/>
      <protection locked="0"/>
    </xf>
    <xf numFmtId="0" fontId="4" fillId="2" borderId="0" xfId="0" applyFont="1" applyFill="1" applyBorder="1" applyAlignment="1" applyProtection="1">
      <alignment horizontal="left" vertical="top" wrapText="1"/>
      <protection locked="0"/>
    </xf>
    <xf numFmtId="0" fontId="4" fillId="2" borderId="5" xfId="0" applyFont="1" applyFill="1" applyBorder="1" applyAlignment="1" applyProtection="1">
      <alignment horizontal="left" vertical="top" wrapText="1"/>
      <protection locked="0"/>
    </xf>
    <xf numFmtId="0" fontId="4" fillId="2" borderId="6" xfId="0" applyFont="1" applyFill="1" applyBorder="1" applyAlignment="1" applyProtection="1">
      <alignment horizontal="left" vertical="top" wrapText="1"/>
      <protection locked="0"/>
    </xf>
    <xf numFmtId="0" fontId="4" fillId="2" borderId="7" xfId="0" applyFont="1" applyFill="1" applyBorder="1" applyAlignment="1" applyProtection="1">
      <alignment horizontal="left" vertical="top" wrapText="1"/>
      <protection locked="0"/>
    </xf>
    <xf numFmtId="0" fontId="4" fillId="2" borderId="8" xfId="0" applyFont="1" applyFill="1" applyBorder="1" applyAlignment="1" applyProtection="1">
      <alignment horizontal="left" vertical="top" wrapText="1"/>
      <protection locked="0"/>
    </xf>
    <xf numFmtId="0" fontId="0" fillId="0" borderId="20" xfId="0" applyBorder="1" applyAlignment="1" applyProtection="1">
      <alignment horizontal="center"/>
      <protection locked="0"/>
    </xf>
    <xf numFmtId="0" fontId="6" fillId="0" borderId="0" xfId="0" applyFont="1" applyBorder="1" applyAlignment="1">
      <alignment horizontal="center"/>
    </xf>
    <xf numFmtId="0" fontId="0" fillId="0" borderId="0" xfId="0" applyBorder="1" applyAlignment="1" applyProtection="1">
      <alignment horizontal="left" vertical="top" wrapText="1"/>
      <protection locked="0"/>
    </xf>
    <xf numFmtId="0" fontId="0" fillId="0" borderId="7" xfId="0" applyBorder="1" applyAlignment="1" applyProtection="1">
      <alignment horizontal="left" vertical="top" wrapText="1"/>
      <protection locked="0"/>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3" Type="http://schemas.openxmlformats.org/officeDocument/2006/relationships/hyperlink" Target="#JUDICIALES!A1"/><Relationship Id="rId7" Type="http://schemas.openxmlformats.org/officeDocument/2006/relationships/hyperlink" Target="#'Resumen general'!A1"/><Relationship Id="rId2" Type="http://schemas.openxmlformats.org/officeDocument/2006/relationships/hyperlink" Target="#ARBITRAMENTOS!A1"/><Relationship Id="rId1" Type="http://schemas.openxmlformats.org/officeDocument/2006/relationships/hyperlink" Target="#PREJUDICIALES!A1"/><Relationship Id="rId6" Type="http://schemas.openxmlformats.org/officeDocument/2006/relationships/hyperlink" Target="#PAGOS!A1"/><Relationship Id="rId5" Type="http://schemas.openxmlformats.org/officeDocument/2006/relationships/hyperlink" Target="#ABOGADOS!A1"/><Relationship Id="rId4" Type="http://schemas.openxmlformats.org/officeDocument/2006/relationships/hyperlink" Target="#USUARIOS!A1"/></Relationships>
</file>

<file path=xl/drawings/_rels/drawing2.xml.rels><?xml version="1.0" encoding="UTF-8" standalone="yes"?>
<Relationships xmlns="http://schemas.openxmlformats.org/package/2006/relationships"><Relationship Id="rId3" Type="http://schemas.openxmlformats.org/officeDocument/2006/relationships/hyperlink" Target="#JUDICIALES!A1"/><Relationship Id="rId2" Type="http://schemas.openxmlformats.org/officeDocument/2006/relationships/hyperlink" Target="#ARBITRAMENTOS!A1"/><Relationship Id="rId1" Type="http://schemas.openxmlformats.org/officeDocument/2006/relationships/hyperlink" Target="#PREJUDICIALES!A1"/><Relationship Id="rId6" Type="http://schemas.openxmlformats.org/officeDocument/2006/relationships/hyperlink" Target="#PAGOS!A1"/><Relationship Id="rId5" Type="http://schemas.openxmlformats.org/officeDocument/2006/relationships/hyperlink" Target="#ABOGADOS!A1"/><Relationship Id="rId4" Type="http://schemas.openxmlformats.org/officeDocument/2006/relationships/hyperlink" Target="#Principal!A1"/></Relationships>
</file>

<file path=xl/drawings/_rels/drawing3.xml.rels><?xml version="1.0" encoding="UTF-8" standalone="yes"?>
<Relationships xmlns="http://schemas.openxmlformats.org/package/2006/relationships"><Relationship Id="rId3" Type="http://schemas.openxmlformats.org/officeDocument/2006/relationships/hyperlink" Target="#JUDICIALES!A1"/><Relationship Id="rId2" Type="http://schemas.openxmlformats.org/officeDocument/2006/relationships/hyperlink" Target="#ARBITRAMENTOS!A1"/><Relationship Id="rId1" Type="http://schemas.openxmlformats.org/officeDocument/2006/relationships/hyperlink" Target="#PREJUDICIALES!A1"/><Relationship Id="rId6" Type="http://schemas.openxmlformats.org/officeDocument/2006/relationships/hyperlink" Target="#PAGOS!A1"/><Relationship Id="rId5" Type="http://schemas.openxmlformats.org/officeDocument/2006/relationships/hyperlink" Target="#USUARIOS!A1"/><Relationship Id="rId4" Type="http://schemas.openxmlformats.org/officeDocument/2006/relationships/hyperlink" Target="#Principal!A1"/></Relationships>
</file>

<file path=xl/drawings/_rels/drawing4.xml.rels><?xml version="1.0" encoding="UTF-8" standalone="yes"?>
<Relationships xmlns="http://schemas.openxmlformats.org/package/2006/relationships"><Relationship Id="rId3" Type="http://schemas.openxmlformats.org/officeDocument/2006/relationships/hyperlink" Target="#ABOGADOS!A1"/><Relationship Id="rId2" Type="http://schemas.openxmlformats.org/officeDocument/2006/relationships/hyperlink" Target="#ARBITRAMENTOS!A1"/><Relationship Id="rId1" Type="http://schemas.openxmlformats.org/officeDocument/2006/relationships/hyperlink" Target="#PREJUDICIALES!A1"/><Relationship Id="rId6" Type="http://schemas.openxmlformats.org/officeDocument/2006/relationships/hyperlink" Target="#PAGOS!A1"/><Relationship Id="rId5" Type="http://schemas.openxmlformats.org/officeDocument/2006/relationships/hyperlink" Target="#USUARIOS!A1"/><Relationship Id="rId4" Type="http://schemas.openxmlformats.org/officeDocument/2006/relationships/hyperlink" Target="#Principal!A1"/></Relationships>
</file>

<file path=xl/drawings/_rels/drawing5.xml.rels><?xml version="1.0" encoding="UTF-8" standalone="yes"?>
<Relationships xmlns="http://schemas.openxmlformats.org/package/2006/relationships"><Relationship Id="rId3" Type="http://schemas.openxmlformats.org/officeDocument/2006/relationships/hyperlink" Target="#JUDICIALES!A1"/><Relationship Id="rId2" Type="http://schemas.openxmlformats.org/officeDocument/2006/relationships/hyperlink" Target="#ARBITRAMENTOS!A1"/><Relationship Id="rId1" Type="http://schemas.openxmlformats.org/officeDocument/2006/relationships/hyperlink" Target="#ABOGADOS!A1"/><Relationship Id="rId6" Type="http://schemas.openxmlformats.org/officeDocument/2006/relationships/hyperlink" Target="#PAGOS!A1"/><Relationship Id="rId5" Type="http://schemas.openxmlformats.org/officeDocument/2006/relationships/hyperlink" Target="#USUARIOS!A1"/><Relationship Id="rId4" Type="http://schemas.openxmlformats.org/officeDocument/2006/relationships/hyperlink" Target="#Principal!A1"/></Relationships>
</file>

<file path=xl/drawings/_rels/drawing6.xml.rels><?xml version="1.0" encoding="UTF-8" standalone="yes"?>
<Relationships xmlns="http://schemas.openxmlformats.org/package/2006/relationships"><Relationship Id="rId3" Type="http://schemas.openxmlformats.org/officeDocument/2006/relationships/hyperlink" Target="#JUDICIALES!A1"/><Relationship Id="rId2" Type="http://schemas.openxmlformats.org/officeDocument/2006/relationships/hyperlink" Target="#ABOGADOS!A1"/><Relationship Id="rId1" Type="http://schemas.openxmlformats.org/officeDocument/2006/relationships/hyperlink" Target="#PREJUDICIALES!A1"/><Relationship Id="rId6" Type="http://schemas.openxmlformats.org/officeDocument/2006/relationships/hyperlink" Target="#PAGOS!A1"/><Relationship Id="rId5" Type="http://schemas.openxmlformats.org/officeDocument/2006/relationships/hyperlink" Target="#USUARIOS!A1"/><Relationship Id="rId4" Type="http://schemas.openxmlformats.org/officeDocument/2006/relationships/hyperlink" Target="#Principal!A1"/></Relationships>
</file>

<file path=xl/drawings/_rels/drawing7.xml.rels><?xml version="1.0" encoding="UTF-8" standalone="yes"?>
<Relationships xmlns="http://schemas.openxmlformats.org/package/2006/relationships"><Relationship Id="rId3" Type="http://schemas.openxmlformats.org/officeDocument/2006/relationships/hyperlink" Target="#JUDICIALES!A1"/><Relationship Id="rId2" Type="http://schemas.openxmlformats.org/officeDocument/2006/relationships/hyperlink" Target="#ARBITRAMENTOS!A1"/><Relationship Id="rId1" Type="http://schemas.openxmlformats.org/officeDocument/2006/relationships/hyperlink" Target="#PREJUDICIALES!A1"/><Relationship Id="rId6" Type="http://schemas.openxmlformats.org/officeDocument/2006/relationships/hyperlink" Target="#ABOGADOS!A1"/><Relationship Id="rId5" Type="http://schemas.openxmlformats.org/officeDocument/2006/relationships/hyperlink" Target="#USUARIOS!A1"/><Relationship Id="rId4" Type="http://schemas.openxmlformats.org/officeDocument/2006/relationships/hyperlink" Target="#Principal!A1"/></Relationships>
</file>

<file path=xl/drawings/_rels/drawing8.xml.rels><?xml version="1.0" encoding="UTF-8" standalone="yes"?>
<Relationships xmlns="http://schemas.openxmlformats.org/package/2006/relationships"><Relationship Id="rId1" Type="http://schemas.openxmlformats.org/officeDocument/2006/relationships/hyperlink" Target="#Principal!A1"/></Relationships>
</file>

<file path=xl/drawings/drawing1.xml><?xml version="1.0" encoding="utf-8"?>
<xdr:wsDr xmlns:xdr="http://schemas.openxmlformats.org/drawingml/2006/spreadsheetDrawing" xmlns:a="http://schemas.openxmlformats.org/drawingml/2006/main">
  <xdr:twoCellAnchor>
    <xdr:from>
      <xdr:col>7</xdr:col>
      <xdr:colOff>57149</xdr:colOff>
      <xdr:row>11</xdr:row>
      <xdr:rowOff>152399</xdr:rowOff>
    </xdr:from>
    <xdr:to>
      <xdr:col>9</xdr:col>
      <xdr:colOff>333149</xdr:colOff>
      <xdr:row>14</xdr:row>
      <xdr:rowOff>12899</xdr:rowOff>
    </xdr:to>
    <xdr:sp macro="" textlink="">
      <xdr:nvSpPr>
        <xdr:cNvPr id="3" name="Rectángulo: esquinas redondeadas 2">
          <a:hlinkClick xmlns:r="http://schemas.openxmlformats.org/officeDocument/2006/relationships" r:id="rId1"/>
          <a:extLst>
            <a:ext uri="{FF2B5EF4-FFF2-40B4-BE49-F238E27FC236}">
              <a16:creationId xmlns:a16="http://schemas.microsoft.com/office/drawing/2014/main" id="{016372F7-FB45-41D9-9DAD-AD321D2DD2BC}"/>
            </a:ext>
          </a:extLst>
        </xdr:cNvPr>
        <xdr:cNvSpPr/>
      </xdr:nvSpPr>
      <xdr:spPr>
        <a:xfrm>
          <a:off x="5391149" y="2352674"/>
          <a:ext cx="1800000" cy="432000"/>
        </a:xfrm>
        <a:prstGeom prst="roundRect">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Prejudiciales</a:t>
          </a:r>
        </a:p>
      </xdr:txBody>
    </xdr:sp>
    <xdr:clientData/>
  </xdr:twoCellAnchor>
  <xdr:twoCellAnchor>
    <xdr:from>
      <xdr:col>1</xdr:col>
      <xdr:colOff>609599</xdr:colOff>
      <xdr:row>12</xdr:row>
      <xdr:rowOff>9524</xdr:rowOff>
    </xdr:from>
    <xdr:to>
      <xdr:col>4</xdr:col>
      <xdr:colOff>123599</xdr:colOff>
      <xdr:row>14</xdr:row>
      <xdr:rowOff>60524</xdr:rowOff>
    </xdr:to>
    <xdr:sp macro="" textlink="">
      <xdr:nvSpPr>
        <xdr:cNvPr id="4" name="Rectángulo: esquinas redondeadas 3">
          <a:hlinkClick xmlns:r="http://schemas.openxmlformats.org/officeDocument/2006/relationships" r:id="rId2"/>
          <a:extLst>
            <a:ext uri="{FF2B5EF4-FFF2-40B4-BE49-F238E27FC236}">
              <a16:creationId xmlns:a16="http://schemas.microsoft.com/office/drawing/2014/main" id="{94357569-C71E-4747-A766-4B3852BF2112}"/>
            </a:ext>
          </a:extLst>
        </xdr:cNvPr>
        <xdr:cNvSpPr/>
      </xdr:nvSpPr>
      <xdr:spPr>
        <a:xfrm>
          <a:off x="1371599" y="2400299"/>
          <a:ext cx="1800000" cy="432000"/>
        </a:xfrm>
        <a:prstGeom prst="roundRect">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Arbitrales</a:t>
          </a:r>
        </a:p>
      </xdr:txBody>
    </xdr:sp>
    <xdr:clientData/>
  </xdr:twoCellAnchor>
  <xdr:twoCellAnchor>
    <xdr:from>
      <xdr:col>7</xdr:col>
      <xdr:colOff>57149</xdr:colOff>
      <xdr:row>8</xdr:row>
      <xdr:rowOff>161924</xdr:rowOff>
    </xdr:from>
    <xdr:to>
      <xdr:col>9</xdr:col>
      <xdr:colOff>333149</xdr:colOff>
      <xdr:row>11</xdr:row>
      <xdr:rowOff>22424</xdr:rowOff>
    </xdr:to>
    <xdr:sp macro="" textlink="">
      <xdr:nvSpPr>
        <xdr:cNvPr id="5" name="Rectángulo: esquinas redondeadas 4">
          <a:hlinkClick xmlns:r="http://schemas.openxmlformats.org/officeDocument/2006/relationships" r:id="rId3"/>
          <a:extLst>
            <a:ext uri="{FF2B5EF4-FFF2-40B4-BE49-F238E27FC236}">
              <a16:creationId xmlns:a16="http://schemas.microsoft.com/office/drawing/2014/main" id="{0C7F8B5F-B37F-4E2E-AED1-07C4D620A95B}"/>
            </a:ext>
          </a:extLst>
        </xdr:cNvPr>
        <xdr:cNvSpPr/>
      </xdr:nvSpPr>
      <xdr:spPr>
        <a:xfrm>
          <a:off x="5391149" y="1790699"/>
          <a:ext cx="1800000" cy="432000"/>
        </a:xfrm>
        <a:prstGeom prst="roundRect">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Procesos</a:t>
          </a:r>
          <a:r>
            <a:rPr lang="es-CO" sz="1400" baseline="0">
              <a:solidFill>
                <a:schemeClr val="tx1"/>
              </a:solidFill>
            </a:rPr>
            <a:t> judiciales</a:t>
          </a:r>
          <a:endParaRPr lang="es-CO" sz="1400">
            <a:solidFill>
              <a:schemeClr val="tx1"/>
            </a:solidFill>
          </a:endParaRPr>
        </a:p>
      </xdr:txBody>
    </xdr:sp>
    <xdr:clientData/>
  </xdr:twoCellAnchor>
  <xdr:twoCellAnchor>
    <xdr:from>
      <xdr:col>1</xdr:col>
      <xdr:colOff>647699</xdr:colOff>
      <xdr:row>8</xdr:row>
      <xdr:rowOff>161924</xdr:rowOff>
    </xdr:from>
    <xdr:to>
      <xdr:col>4</xdr:col>
      <xdr:colOff>161699</xdr:colOff>
      <xdr:row>11</xdr:row>
      <xdr:rowOff>22424</xdr:rowOff>
    </xdr:to>
    <xdr:sp macro="" textlink="">
      <xdr:nvSpPr>
        <xdr:cNvPr id="6" name="Rectángulo: esquinas redondeadas 5">
          <a:hlinkClick xmlns:r="http://schemas.openxmlformats.org/officeDocument/2006/relationships" r:id="rId4"/>
          <a:extLst>
            <a:ext uri="{FF2B5EF4-FFF2-40B4-BE49-F238E27FC236}">
              <a16:creationId xmlns:a16="http://schemas.microsoft.com/office/drawing/2014/main" id="{3EB68510-7856-4F2D-832E-509E3EDFB416}"/>
            </a:ext>
          </a:extLst>
        </xdr:cNvPr>
        <xdr:cNvSpPr/>
      </xdr:nvSpPr>
      <xdr:spPr>
        <a:xfrm>
          <a:off x="1409699" y="1790699"/>
          <a:ext cx="1800000" cy="432000"/>
        </a:xfrm>
        <a:prstGeom prst="roundRect">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Usuarios</a:t>
          </a:r>
        </a:p>
      </xdr:txBody>
    </xdr:sp>
    <xdr:clientData/>
  </xdr:twoCellAnchor>
  <xdr:twoCellAnchor>
    <xdr:from>
      <xdr:col>4</xdr:col>
      <xdr:colOff>352424</xdr:colOff>
      <xdr:row>8</xdr:row>
      <xdr:rowOff>171449</xdr:rowOff>
    </xdr:from>
    <xdr:to>
      <xdr:col>6</xdr:col>
      <xdr:colOff>628424</xdr:colOff>
      <xdr:row>11</xdr:row>
      <xdr:rowOff>31949</xdr:rowOff>
    </xdr:to>
    <xdr:sp macro="" textlink="">
      <xdr:nvSpPr>
        <xdr:cNvPr id="7" name="Rectángulo: esquinas redondeadas 6">
          <a:hlinkClick xmlns:r="http://schemas.openxmlformats.org/officeDocument/2006/relationships" r:id="rId5"/>
          <a:extLst>
            <a:ext uri="{FF2B5EF4-FFF2-40B4-BE49-F238E27FC236}">
              <a16:creationId xmlns:a16="http://schemas.microsoft.com/office/drawing/2014/main" id="{6A87C818-C2AA-497F-8873-0E388CF3AE51}"/>
            </a:ext>
          </a:extLst>
        </xdr:cNvPr>
        <xdr:cNvSpPr/>
      </xdr:nvSpPr>
      <xdr:spPr>
        <a:xfrm>
          <a:off x="3400424" y="1800224"/>
          <a:ext cx="1800000" cy="432000"/>
        </a:xfrm>
        <a:prstGeom prst="roundRect">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Abogados</a:t>
          </a:r>
        </a:p>
      </xdr:txBody>
    </xdr:sp>
    <xdr:clientData/>
  </xdr:twoCellAnchor>
  <xdr:twoCellAnchor>
    <xdr:from>
      <xdr:col>4</xdr:col>
      <xdr:colOff>333374</xdr:colOff>
      <xdr:row>11</xdr:row>
      <xdr:rowOff>171449</xdr:rowOff>
    </xdr:from>
    <xdr:to>
      <xdr:col>6</xdr:col>
      <xdr:colOff>609374</xdr:colOff>
      <xdr:row>14</xdr:row>
      <xdr:rowOff>31949</xdr:rowOff>
    </xdr:to>
    <xdr:sp macro="" textlink="">
      <xdr:nvSpPr>
        <xdr:cNvPr id="9" name="Rectángulo: esquinas redondeadas 8">
          <a:hlinkClick xmlns:r="http://schemas.openxmlformats.org/officeDocument/2006/relationships" r:id="rId6"/>
          <a:extLst>
            <a:ext uri="{FF2B5EF4-FFF2-40B4-BE49-F238E27FC236}">
              <a16:creationId xmlns:a16="http://schemas.microsoft.com/office/drawing/2014/main" id="{D4429412-385D-49D3-84EB-BC4DF5A45465}"/>
            </a:ext>
          </a:extLst>
        </xdr:cNvPr>
        <xdr:cNvSpPr/>
      </xdr:nvSpPr>
      <xdr:spPr>
        <a:xfrm>
          <a:off x="3381374" y="2371724"/>
          <a:ext cx="1800000" cy="432000"/>
        </a:xfrm>
        <a:prstGeom prst="roundRect">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Pagos</a:t>
          </a:r>
        </a:p>
      </xdr:txBody>
    </xdr:sp>
    <xdr:clientData/>
  </xdr:twoCellAnchor>
  <xdr:twoCellAnchor>
    <xdr:from>
      <xdr:col>11</xdr:col>
      <xdr:colOff>19049</xdr:colOff>
      <xdr:row>10</xdr:row>
      <xdr:rowOff>9524</xdr:rowOff>
    </xdr:from>
    <xdr:to>
      <xdr:col>13</xdr:col>
      <xdr:colOff>295049</xdr:colOff>
      <xdr:row>12</xdr:row>
      <xdr:rowOff>60524</xdr:rowOff>
    </xdr:to>
    <xdr:sp macro="" textlink="">
      <xdr:nvSpPr>
        <xdr:cNvPr id="10" name="Rectángulo: esquinas redondeadas 9">
          <a:hlinkClick xmlns:r="http://schemas.openxmlformats.org/officeDocument/2006/relationships" r:id="rId7"/>
          <a:extLst>
            <a:ext uri="{FF2B5EF4-FFF2-40B4-BE49-F238E27FC236}">
              <a16:creationId xmlns:a16="http://schemas.microsoft.com/office/drawing/2014/main" id="{E8819747-9B47-4905-B7B6-1CC75364363A}"/>
            </a:ext>
          </a:extLst>
        </xdr:cNvPr>
        <xdr:cNvSpPr/>
      </xdr:nvSpPr>
      <xdr:spPr>
        <a:xfrm>
          <a:off x="8401049" y="2019299"/>
          <a:ext cx="1800000" cy="4320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t>Ver resultado</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95250</xdr:colOff>
      <xdr:row>1</xdr:row>
      <xdr:rowOff>85725</xdr:rowOff>
    </xdr:from>
    <xdr:to>
      <xdr:col>4</xdr:col>
      <xdr:colOff>1535250</xdr:colOff>
      <xdr:row>3</xdr:row>
      <xdr:rowOff>50325</xdr:rowOff>
    </xdr:to>
    <xdr:sp macro="" textlink="">
      <xdr:nvSpPr>
        <xdr:cNvPr id="8" name="Rectángulo: esquinas redondeadas 7">
          <a:hlinkClick xmlns:r="http://schemas.openxmlformats.org/officeDocument/2006/relationships" r:id="rId1"/>
          <a:extLst>
            <a:ext uri="{FF2B5EF4-FFF2-40B4-BE49-F238E27FC236}">
              <a16:creationId xmlns:a16="http://schemas.microsoft.com/office/drawing/2014/main" id="{C34AF220-CE73-4F1F-AAAF-03B93BBF3C8A}"/>
            </a:ext>
          </a:extLst>
        </xdr:cNvPr>
        <xdr:cNvSpPr/>
      </xdr:nvSpPr>
      <xdr:spPr>
        <a:xfrm>
          <a:off x="5581650" y="276225"/>
          <a:ext cx="1440000" cy="3456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Prejudiciales</a:t>
          </a:r>
        </a:p>
      </xdr:txBody>
    </xdr:sp>
    <xdr:clientData/>
  </xdr:twoCellAnchor>
  <xdr:twoCellAnchor>
    <xdr:from>
      <xdr:col>4</xdr:col>
      <xdr:colOff>1695450</xdr:colOff>
      <xdr:row>1</xdr:row>
      <xdr:rowOff>85725</xdr:rowOff>
    </xdr:from>
    <xdr:to>
      <xdr:col>4</xdr:col>
      <xdr:colOff>3135450</xdr:colOff>
      <xdr:row>3</xdr:row>
      <xdr:rowOff>50325</xdr:rowOff>
    </xdr:to>
    <xdr:sp macro="" textlink="">
      <xdr:nvSpPr>
        <xdr:cNvPr id="9" name="Rectángulo: esquinas redondeadas 8">
          <a:hlinkClick xmlns:r="http://schemas.openxmlformats.org/officeDocument/2006/relationships" r:id="rId2"/>
          <a:extLst>
            <a:ext uri="{FF2B5EF4-FFF2-40B4-BE49-F238E27FC236}">
              <a16:creationId xmlns:a16="http://schemas.microsoft.com/office/drawing/2014/main" id="{9B57F36E-CDBC-4D62-9F51-AE2ADA5D60BC}"/>
            </a:ext>
          </a:extLst>
        </xdr:cNvPr>
        <xdr:cNvSpPr/>
      </xdr:nvSpPr>
      <xdr:spPr>
        <a:xfrm>
          <a:off x="7181850" y="276225"/>
          <a:ext cx="1440000" cy="3456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Arbitrales</a:t>
          </a:r>
        </a:p>
      </xdr:txBody>
    </xdr:sp>
    <xdr:clientData/>
  </xdr:twoCellAnchor>
  <xdr:twoCellAnchor>
    <xdr:from>
      <xdr:col>1</xdr:col>
      <xdr:colOff>1609725</xdr:colOff>
      <xdr:row>1</xdr:row>
      <xdr:rowOff>85725</xdr:rowOff>
    </xdr:from>
    <xdr:to>
      <xdr:col>3</xdr:col>
      <xdr:colOff>154125</xdr:colOff>
      <xdr:row>3</xdr:row>
      <xdr:rowOff>50325</xdr:rowOff>
    </xdr:to>
    <xdr:sp macro="" textlink="">
      <xdr:nvSpPr>
        <xdr:cNvPr id="10" name="Rectángulo: esquinas redondeadas 9">
          <a:hlinkClick xmlns:r="http://schemas.openxmlformats.org/officeDocument/2006/relationships" r:id="rId3"/>
          <a:extLst>
            <a:ext uri="{FF2B5EF4-FFF2-40B4-BE49-F238E27FC236}">
              <a16:creationId xmlns:a16="http://schemas.microsoft.com/office/drawing/2014/main" id="{266637D4-7F2F-4052-9527-4AC105CEF1EE}"/>
            </a:ext>
          </a:extLst>
        </xdr:cNvPr>
        <xdr:cNvSpPr/>
      </xdr:nvSpPr>
      <xdr:spPr>
        <a:xfrm>
          <a:off x="2371725" y="276225"/>
          <a:ext cx="1440000" cy="3456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aseline="0">
              <a:solidFill>
                <a:schemeClr val="tx1"/>
              </a:solidFill>
            </a:rPr>
            <a:t>Judiciales</a:t>
          </a:r>
          <a:endParaRPr lang="es-CO" sz="1400">
            <a:solidFill>
              <a:schemeClr val="tx1"/>
            </a:solidFill>
          </a:endParaRPr>
        </a:p>
      </xdr:txBody>
    </xdr:sp>
    <xdr:clientData/>
  </xdr:twoCellAnchor>
  <xdr:twoCellAnchor>
    <xdr:from>
      <xdr:col>5</xdr:col>
      <xdr:colOff>257175</xdr:colOff>
      <xdr:row>1</xdr:row>
      <xdr:rowOff>123825</xdr:rowOff>
    </xdr:from>
    <xdr:to>
      <xdr:col>5</xdr:col>
      <xdr:colOff>1697175</xdr:colOff>
      <xdr:row>3</xdr:row>
      <xdr:rowOff>88425</xdr:rowOff>
    </xdr:to>
    <xdr:sp macro="" textlink="">
      <xdr:nvSpPr>
        <xdr:cNvPr id="11" name="Rectángulo: esquinas redondeadas 10">
          <a:hlinkClick xmlns:r="http://schemas.openxmlformats.org/officeDocument/2006/relationships" r:id="rId4"/>
          <a:extLst>
            <a:ext uri="{FF2B5EF4-FFF2-40B4-BE49-F238E27FC236}">
              <a16:creationId xmlns:a16="http://schemas.microsoft.com/office/drawing/2014/main" id="{5B936FB9-EEA3-4AF2-9F42-D0847D220075}"/>
            </a:ext>
          </a:extLst>
        </xdr:cNvPr>
        <xdr:cNvSpPr/>
      </xdr:nvSpPr>
      <xdr:spPr>
        <a:xfrm>
          <a:off x="9972675" y="314325"/>
          <a:ext cx="1440000" cy="345600"/>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twoCellAnchor>
    <xdr:from>
      <xdr:col>1</xdr:col>
      <xdr:colOff>28575</xdr:colOff>
      <xdr:row>1</xdr:row>
      <xdr:rowOff>85725</xdr:rowOff>
    </xdr:from>
    <xdr:to>
      <xdr:col>1</xdr:col>
      <xdr:colOff>1468575</xdr:colOff>
      <xdr:row>3</xdr:row>
      <xdr:rowOff>50325</xdr:rowOff>
    </xdr:to>
    <xdr:sp macro="" textlink="">
      <xdr:nvSpPr>
        <xdr:cNvPr id="12" name="Rectángulo: esquinas redondeadas 11">
          <a:hlinkClick xmlns:r="http://schemas.openxmlformats.org/officeDocument/2006/relationships" r:id="rId5"/>
          <a:extLst>
            <a:ext uri="{FF2B5EF4-FFF2-40B4-BE49-F238E27FC236}">
              <a16:creationId xmlns:a16="http://schemas.microsoft.com/office/drawing/2014/main" id="{7A028041-1A1C-44D0-B77D-E925300D0E5C}"/>
            </a:ext>
          </a:extLst>
        </xdr:cNvPr>
        <xdr:cNvSpPr/>
      </xdr:nvSpPr>
      <xdr:spPr>
        <a:xfrm>
          <a:off x="790575" y="276225"/>
          <a:ext cx="1440000" cy="3456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Abogados</a:t>
          </a:r>
        </a:p>
      </xdr:txBody>
    </xdr:sp>
    <xdr:clientData/>
  </xdr:twoCellAnchor>
  <xdr:twoCellAnchor>
    <xdr:from>
      <xdr:col>3</xdr:col>
      <xdr:colOff>323850</xdr:colOff>
      <xdr:row>1</xdr:row>
      <xdr:rowOff>85725</xdr:rowOff>
    </xdr:from>
    <xdr:to>
      <xdr:col>3</xdr:col>
      <xdr:colOff>1763850</xdr:colOff>
      <xdr:row>3</xdr:row>
      <xdr:rowOff>50325</xdr:rowOff>
    </xdr:to>
    <xdr:sp macro="" textlink="">
      <xdr:nvSpPr>
        <xdr:cNvPr id="13" name="Rectángulo: esquinas redondeadas 12">
          <a:hlinkClick xmlns:r="http://schemas.openxmlformats.org/officeDocument/2006/relationships" r:id="rId6"/>
          <a:extLst>
            <a:ext uri="{FF2B5EF4-FFF2-40B4-BE49-F238E27FC236}">
              <a16:creationId xmlns:a16="http://schemas.microsoft.com/office/drawing/2014/main" id="{720246E6-5665-4CDC-AD25-2EA51D7E6820}"/>
            </a:ext>
          </a:extLst>
        </xdr:cNvPr>
        <xdr:cNvSpPr/>
      </xdr:nvSpPr>
      <xdr:spPr>
        <a:xfrm>
          <a:off x="3981450" y="276225"/>
          <a:ext cx="1440000" cy="3456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Pagos</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1438274</xdr:colOff>
      <xdr:row>2</xdr:row>
      <xdr:rowOff>19050</xdr:rowOff>
    </xdr:from>
    <xdr:to>
      <xdr:col>6</xdr:col>
      <xdr:colOff>449399</xdr:colOff>
      <xdr:row>3</xdr:row>
      <xdr:rowOff>152550</xdr:rowOff>
    </xdr:to>
    <xdr:sp macro="" textlink="">
      <xdr:nvSpPr>
        <xdr:cNvPr id="2" name="Rectángulo: esquinas redondeadas 1">
          <a:hlinkClick xmlns:r="http://schemas.openxmlformats.org/officeDocument/2006/relationships" r:id="rId1"/>
          <a:extLst>
            <a:ext uri="{FF2B5EF4-FFF2-40B4-BE49-F238E27FC236}">
              <a16:creationId xmlns:a16="http://schemas.microsoft.com/office/drawing/2014/main" id="{AB929932-1354-4CF5-BB7B-7FEA1B957825}"/>
            </a:ext>
          </a:extLst>
        </xdr:cNvPr>
        <xdr:cNvSpPr/>
      </xdr:nvSpPr>
      <xdr:spPr>
        <a:xfrm>
          <a:off x="6848474" y="40957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Prejudiciales</a:t>
          </a:r>
        </a:p>
      </xdr:txBody>
    </xdr:sp>
    <xdr:clientData/>
  </xdr:twoCellAnchor>
  <xdr:twoCellAnchor>
    <xdr:from>
      <xdr:col>4</xdr:col>
      <xdr:colOff>276225</xdr:colOff>
      <xdr:row>2</xdr:row>
      <xdr:rowOff>19050</xdr:rowOff>
    </xdr:from>
    <xdr:to>
      <xdr:col>5</xdr:col>
      <xdr:colOff>1297125</xdr:colOff>
      <xdr:row>3</xdr:row>
      <xdr:rowOff>152550</xdr:rowOff>
    </xdr:to>
    <xdr:sp macro="" textlink="">
      <xdr:nvSpPr>
        <xdr:cNvPr id="3" name="Rectángulo: esquinas redondeadas 2">
          <a:hlinkClick xmlns:r="http://schemas.openxmlformats.org/officeDocument/2006/relationships" r:id="rId2"/>
          <a:extLst>
            <a:ext uri="{FF2B5EF4-FFF2-40B4-BE49-F238E27FC236}">
              <a16:creationId xmlns:a16="http://schemas.microsoft.com/office/drawing/2014/main" id="{792F481F-D124-448F-A9B5-427F21201D9D}"/>
            </a:ext>
          </a:extLst>
        </xdr:cNvPr>
        <xdr:cNvSpPr/>
      </xdr:nvSpPr>
      <xdr:spPr>
        <a:xfrm>
          <a:off x="5267325" y="40957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Arbitrales</a:t>
          </a:r>
        </a:p>
      </xdr:txBody>
    </xdr:sp>
    <xdr:clientData/>
  </xdr:twoCellAnchor>
  <xdr:twoCellAnchor>
    <xdr:from>
      <xdr:col>2</xdr:col>
      <xdr:colOff>990599</xdr:colOff>
      <xdr:row>2</xdr:row>
      <xdr:rowOff>47625</xdr:rowOff>
    </xdr:from>
    <xdr:to>
      <xdr:col>2</xdr:col>
      <xdr:colOff>2430599</xdr:colOff>
      <xdr:row>3</xdr:row>
      <xdr:rowOff>181125</xdr:rowOff>
    </xdr:to>
    <xdr:sp macro="" textlink="">
      <xdr:nvSpPr>
        <xdr:cNvPr id="4" name="Rectángulo: esquinas redondeadas 3">
          <a:hlinkClick xmlns:r="http://schemas.openxmlformats.org/officeDocument/2006/relationships" r:id="rId3"/>
          <a:extLst>
            <a:ext uri="{FF2B5EF4-FFF2-40B4-BE49-F238E27FC236}">
              <a16:creationId xmlns:a16="http://schemas.microsoft.com/office/drawing/2014/main" id="{A48CE2A6-65F2-4F8D-9FDB-13DC5AAEF1BA}"/>
            </a:ext>
          </a:extLst>
        </xdr:cNvPr>
        <xdr:cNvSpPr/>
      </xdr:nvSpPr>
      <xdr:spPr>
        <a:xfrm>
          <a:off x="2009774" y="438150"/>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aseline="0">
              <a:solidFill>
                <a:schemeClr val="tx1"/>
              </a:solidFill>
            </a:rPr>
            <a:t>Judiciales</a:t>
          </a:r>
          <a:endParaRPr lang="es-CO" sz="1400">
            <a:solidFill>
              <a:schemeClr val="tx1"/>
            </a:solidFill>
          </a:endParaRPr>
        </a:p>
      </xdr:txBody>
    </xdr:sp>
    <xdr:clientData/>
  </xdr:twoCellAnchor>
  <xdr:twoCellAnchor>
    <xdr:from>
      <xdr:col>6</xdr:col>
      <xdr:colOff>590549</xdr:colOff>
      <xdr:row>2</xdr:row>
      <xdr:rowOff>28575</xdr:rowOff>
    </xdr:from>
    <xdr:to>
      <xdr:col>7</xdr:col>
      <xdr:colOff>420824</xdr:colOff>
      <xdr:row>3</xdr:row>
      <xdr:rowOff>162075</xdr:rowOff>
    </xdr:to>
    <xdr:sp macro="" textlink="">
      <xdr:nvSpPr>
        <xdr:cNvPr id="5" name="Rectángulo: esquinas redondeadas 4">
          <a:hlinkClick xmlns:r="http://schemas.openxmlformats.org/officeDocument/2006/relationships" r:id="rId4"/>
          <a:extLst>
            <a:ext uri="{FF2B5EF4-FFF2-40B4-BE49-F238E27FC236}">
              <a16:creationId xmlns:a16="http://schemas.microsoft.com/office/drawing/2014/main" id="{DC7631A3-BA7F-49C3-90DF-3541CFE9AB00}"/>
            </a:ext>
          </a:extLst>
        </xdr:cNvPr>
        <xdr:cNvSpPr/>
      </xdr:nvSpPr>
      <xdr:spPr>
        <a:xfrm>
          <a:off x="8429624" y="419100"/>
          <a:ext cx="1440000" cy="324000"/>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twoCellAnchor>
    <xdr:from>
      <xdr:col>1</xdr:col>
      <xdr:colOff>123825</xdr:colOff>
      <xdr:row>2</xdr:row>
      <xdr:rowOff>28575</xdr:rowOff>
    </xdr:from>
    <xdr:to>
      <xdr:col>2</xdr:col>
      <xdr:colOff>801825</xdr:colOff>
      <xdr:row>3</xdr:row>
      <xdr:rowOff>162075</xdr:rowOff>
    </xdr:to>
    <xdr:sp macro="" textlink="">
      <xdr:nvSpPr>
        <xdr:cNvPr id="6" name="Rectángulo: esquinas redondeadas 5">
          <a:hlinkClick xmlns:r="http://schemas.openxmlformats.org/officeDocument/2006/relationships" r:id="rId5"/>
          <a:extLst>
            <a:ext uri="{FF2B5EF4-FFF2-40B4-BE49-F238E27FC236}">
              <a16:creationId xmlns:a16="http://schemas.microsoft.com/office/drawing/2014/main" id="{74972ECD-BC1B-45B6-8D73-0373FCB4D4BD}"/>
            </a:ext>
          </a:extLst>
        </xdr:cNvPr>
        <xdr:cNvSpPr/>
      </xdr:nvSpPr>
      <xdr:spPr>
        <a:xfrm>
          <a:off x="381000" y="419100"/>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Usuarios</a:t>
          </a:r>
        </a:p>
      </xdr:txBody>
    </xdr:sp>
    <xdr:clientData/>
  </xdr:twoCellAnchor>
  <xdr:twoCellAnchor>
    <xdr:from>
      <xdr:col>3</xdr:col>
      <xdr:colOff>57149</xdr:colOff>
      <xdr:row>2</xdr:row>
      <xdr:rowOff>38100</xdr:rowOff>
    </xdr:from>
    <xdr:to>
      <xdr:col>4</xdr:col>
      <xdr:colOff>106499</xdr:colOff>
      <xdr:row>3</xdr:row>
      <xdr:rowOff>171600</xdr:rowOff>
    </xdr:to>
    <xdr:sp macro="" textlink="">
      <xdr:nvSpPr>
        <xdr:cNvPr id="7" name="Rectángulo: esquinas redondeadas 6">
          <a:hlinkClick xmlns:r="http://schemas.openxmlformats.org/officeDocument/2006/relationships" r:id="rId6"/>
          <a:extLst>
            <a:ext uri="{FF2B5EF4-FFF2-40B4-BE49-F238E27FC236}">
              <a16:creationId xmlns:a16="http://schemas.microsoft.com/office/drawing/2014/main" id="{4E6AEA95-5FFC-485A-BA6F-07EEF53758BB}"/>
            </a:ext>
          </a:extLst>
        </xdr:cNvPr>
        <xdr:cNvSpPr/>
      </xdr:nvSpPr>
      <xdr:spPr>
        <a:xfrm>
          <a:off x="3657599" y="42862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Pagos</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1924049</xdr:colOff>
      <xdr:row>2</xdr:row>
      <xdr:rowOff>28575</xdr:rowOff>
    </xdr:from>
    <xdr:to>
      <xdr:col>5</xdr:col>
      <xdr:colOff>3364049</xdr:colOff>
      <xdr:row>3</xdr:row>
      <xdr:rowOff>162075</xdr:rowOff>
    </xdr:to>
    <xdr:sp macro="" textlink="">
      <xdr:nvSpPr>
        <xdr:cNvPr id="2" name="Rectángulo: esquinas redondeadas 1">
          <a:hlinkClick xmlns:r="http://schemas.openxmlformats.org/officeDocument/2006/relationships" r:id="rId1"/>
          <a:extLst>
            <a:ext uri="{FF2B5EF4-FFF2-40B4-BE49-F238E27FC236}">
              <a16:creationId xmlns:a16="http://schemas.microsoft.com/office/drawing/2014/main" id="{AE7BD768-FD4D-4421-9177-DBDC698FCAAC}"/>
            </a:ext>
          </a:extLst>
        </xdr:cNvPr>
        <xdr:cNvSpPr/>
      </xdr:nvSpPr>
      <xdr:spPr>
        <a:xfrm>
          <a:off x="7172324" y="419100"/>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Prejudiciales</a:t>
          </a:r>
        </a:p>
      </xdr:txBody>
    </xdr:sp>
    <xdr:clientData/>
  </xdr:twoCellAnchor>
  <xdr:twoCellAnchor>
    <xdr:from>
      <xdr:col>5</xdr:col>
      <xdr:colOff>314325</xdr:colOff>
      <xdr:row>2</xdr:row>
      <xdr:rowOff>38100</xdr:rowOff>
    </xdr:from>
    <xdr:to>
      <xdr:col>5</xdr:col>
      <xdr:colOff>1754325</xdr:colOff>
      <xdr:row>3</xdr:row>
      <xdr:rowOff>171600</xdr:rowOff>
    </xdr:to>
    <xdr:sp macro="" textlink="">
      <xdr:nvSpPr>
        <xdr:cNvPr id="3" name="Rectángulo: esquinas redondeadas 2">
          <a:hlinkClick xmlns:r="http://schemas.openxmlformats.org/officeDocument/2006/relationships" r:id="rId2"/>
          <a:extLst>
            <a:ext uri="{FF2B5EF4-FFF2-40B4-BE49-F238E27FC236}">
              <a16:creationId xmlns:a16="http://schemas.microsoft.com/office/drawing/2014/main" id="{16DAEE14-B062-4020-A2A8-D70F565098FF}"/>
            </a:ext>
          </a:extLst>
        </xdr:cNvPr>
        <xdr:cNvSpPr/>
      </xdr:nvSpPr>
      <xdr:spPr>
        <a:xfrm>
          <a:off x="5562600" y="42862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Arbitrales</a:t>
          </a:r>
        </a:p>
      </xdr:txBody>
    </xdr:sp>
    <xdr:clientData/>
  </xdr:twoCellAnchor>
  <xdr:twoCellAnchor>
    <xdr:from>
      <xdr:col>2</xdr:col>
      <xdr:colOff>1266824</xdr:colOff>
      <xdr:row>2</xdr:row>
      <xdr:rowOff>57150</xdr:rowOff>
    </xdr:from>
    <xdr:to>
      <xdr:col>2</xdr:col>
      <xdr:colOff>2706824</xdr:colOff>
      <xdr:row>4</xdr:row>
      <xdr:rowOff>150</xdr:rowOff>
    </xdr:to>
    <xdr:sp macro="" textlink="">
      <xdr:nvSpPr>
        <xdr:cNvPr id="4" name="Rectángulo: esquinas redondeadas 3">
          <a:hlinkClick xmlns:r="http://schemas.openxmlformats.org/officeDocument/2006/relationships" r:id="rId3"/>
          <a:extLst>
            <a:ext uri="{FF2B5EF4-FFF2-40B4-BE49-F238E27FC236}">
              <a16:creationId xmlns:a16="http://schemas.microsoft.com/office/drawing/2014/main" id="{3A695291-5DD1-4FFB-BA8D-8EFD959FD777}"/>
            </a:ext>
          </a:extLst>
        </xdr:cNvPr>
        <xdr:cNvSpPr/>
      </xdr:nvSpPr>
      <xdr:spPr>
        <a:xfrm>
          <a:off x="2285999" y="44767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aseline="0">
              <a:solidFill>
                <a:schemeClr val="tx1"/>
              </a:solidFill>
            </a:rPr>
            <a:t>Abogados</a:t>
          </a:r>
          <a:endParaRPr lang="es-CO" sz="1400">
            <a:solidFill>
              <a:schemeClr val="tx1"/>
            </a:solidFill>
          </a:endParaRPr>
        </a:p>
      </xdr:txBody>
    </xdr:sp>
    <xdr:clientData/>
  </xdr:twoCellAnchor>
  <xdr:twoCellAnchor>
    <xdr:from>
      <xdr:col>6</xdr:col>
      <xdr:colOff>123824</xdr:colOff>
      <xdr:row>2</xdr:row>
      <xdr:rowOff>19050</xdr:rowOff>
    </xdr:from>
    <xdr:to>
      <xdr:col>7</xdr:col>
      <xdr:colOff>811349</xdr:colOff>
      <xdr:row>3</xdr:row>
      <xdr:rowOff>152550</xdr:rowOff>
    </xdr:to>
    <xdr:sp macro="" textlink="">
      <xdr:nvSpPr>
        <xdr:cNvPr id="5" name="Rectángulo: esquinas redondeadas 4">
          <a:hlinkClick xmlns:r="http://schemas.openxmlformats.org/officeDocument/2006/relationships" r:id="rId4"/>
          <a:extLst>
            <a:ext uri="{FF2B5EF4-FFF2-40B4-BE49-F238E27FC236}">
              <a16:creationId xmlns:a16="http://schemas.microsoft.com/office/drawing/2014/main" id="{A38DC371-40C2-4A29-9CEB-A9FC8940FDAB}"/>
            </a:ext>
          </a:extLst>
        </xdr:cNvPr>
        <xdr:cNvSpPr/>
      </xdr:nvSpPr>
      <xdr:spPr>
        <a:xfrm>
          <a:off x="8848724" y="409575"/>
          <a:ext cx="1440000" cy="324000"/>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twoCellAnchor>
    <xdr:from>
      <xdr:col>1</xdr:col>
      <xdr:colOff>381000</xdr:colOff>
      <xdr:row>2</xdr:row>
      <xdr:rowOff>66675</xdr:rowOff>
    </xdr:from>
    <xdr:to>
      <xdr:col>2</xdr:col>
      <xdr:colOff>1059000</xdr:colOff>
      <xdr:row>4</xdr:row>
      <xdr:rowOff>9675</xdr:rowOff>
    </xdr:to>
    <xdr:sp macro="" textlink="">
      <xdr:nvSpPr>
        <xdr:cNvPr id="6" name="Rectángulo: esquinas redondeadas 5">
          <a:hlinkClick xmlns:r="http://schemas.openxmlformats.org/officeDocument/2006/relationships" r:id="rId5"/>
          <a:extLst>
            <a:ext uri="{FF2B5EF4-FFF2-40B4-BE49-F238E27FC236}">
              <a16:creationId xmlns:a16="http://schemas.microsoft.com/office/drawing/2014/main" id="{D19A0C14-F8BF-429B-ADCB-F41AA45C264F}"/>
            </a:ext>
          </a:extLst>
        </xdr:cNvPr>
        <xdr:cNvSpPr/>
      </xdr:nvSpPr>
      <xdr:spPr>
        <a:xfrm>
          <a:off x="638175" y="457200"/>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Usuarios</a:t>
          </a:r>
        </a:p>
      </xdr:txBody>
    </xdr:sp>
    <xdr:clientData/>
  </xdr:twoCellAnchor>
  <xdr:twoCellAnchor>
    <xdr:from>
      <xdr:col>2</xdr:col>
      <xdr:colOff>2924174</xdr:colOff>
      <xdr:row>2</xdr:row>
      <xdr:rowOff>47625</xdr:rowOff>
    </xdr:from>
    <xdr:to>
      <xdr:col>5</xdr:col>
      <xdr:colOff>135074</xdr:colOff>
      <xdr:row>3</xdr:row>
      <xdr:rowOff>181125</xdr:rowOff>
    </xdr:to>
    <xdr:sp macro="" textlink="">
      <xdr:nvSpPr>
        <xdr:cNvPr id="7" name="Rectángulo: esquinas redondeadas 6">
          <a:hlinkClick xmlns:r="http://schemas.openxmlformats.org/officeDocument/2006/relationships" r:id="rId6"/>
          <a:extLst>
            <a:ext uri="{FF2B5EF4-FFF2-40B4-BE49-F238E27FC236}">
              <a16:creationId xmlns:a16="http://schemas.microsoft.com/office/drawing/2014/main" id="{FE5D590D-DCCB-4A8F-9D8E-336034E5C955}"/>
            </a:ext>
          </a:extLst>
        </xdr:cNvPr>
        <xdr:cNvSpPr/>
      </xdr:nvSpPr>
      <xdr:spPr>
        <a:xfrm>
          <a:off x="3943349" y="438150"/>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Pagos</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1438274</xdr:colOff>
      <xdr:row>2</xdr:row>
      <xdr:rowOff>19050</xdr:rowOff>
    </xdr:from>
    <xdr:to>
      <xdr:col>6</xdr:col>
      <xdr:colOff>449399</xdr:colOff>
      <xdr:row>3</xdr:row>
      <xdr:rowOff>152550</xdr:rowOff>
    </xdr:to>
    <xdr:sp macro="" textlink="">
      <xdr:nvSpPr>
        <xdr:cNvPr id="2" name="Rectángulo: esquinas redondeadas 1">
          <a:hlinkClick xmlns:r="http://schemas.openxmlformats.org/officeDocument/2006/relationships" r:id="rId1"/>
          <a:extLst>
            <a:ext uri="{FF2B5EF4-FFF2-40B4-BE49-F238E27FC236}">
              <a16:creationId xmlns:a16="http://schemas.microsoft.com/office/drawing/2014/main" id="{4D0F5EF7-9EA2-4A8B-873E-9C515AEF074D}"/>
            </a:ext>
          </a:extLst>
        </xdr:cNvPr>
        <xdr:cNvSpPr/>
      </xdr:nvSpPr>
      <xdr:spPr>
        <a:xfrm>
          <a:off x="6848474" y="40957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Abogados</a:t>
          </a:r>
        </a:p>
      </xdr:txBody>
    </xdr:sp>
    <xdr:clientData/>
  </xdr:twoCellAnchor>
  <xdr:twoCellAnchor>
    <xdr:from>
      <xdr:col>4</xdr:col>
      <xdr:colOff>276225</xdr:colOff>
      <xdr:row>2</xdr:row>
      <xdr:rowOff>19050</xdr:rowOff>
    </xdr:from>
    <xdr:to>
      <xdr:col>5</xdr:col>
      <xdr:colOff>1297125</xdr:colOff>
      <xdr:row>3</xdr:row>
      <xdr:rowOff>152550</xdr:rowOff>
    </xdr:to>
    <xdr:sp macro="" textlink="">
      <xdr:nvSpPr>
        <xdr:cNvPr id="3" name="Rectángulo: esquinas redondeadas 2">
          <a:hlinkClick xmlns:r="http://schemas.openxmlformats.org/officeDocument/2006/relationships" r:id="rId2"/>
          <a:extLst>
            <a:ext uri="{FF2B5EF4-FFF2-40B4-BE49-F238E27FC236}">
              <a16:creationId xmlns:a16="http://schemas.microsoft.com/office/drawing/2014/main" id="{020E335E-33A3-4D14-B759-A3B393177C26}"/>
            </a:ext>
          </a:extLst>
        </xdr:cNvPr>
        <xdr:cNvSpPr/>
      </xdr:nvSpPr>
      <xdr:spPr>
        <a:xfrm>
          <a:off x="5267325" y="40957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Arbitrales</a:t>
          </a:r>
        </a:p>
      </xdr:txBody>
    </xdr:sp>
    <xdr:clientData/>
  </xdr:twoCellAnchor>
  <xdr:twoCellAnchor>
    <xdr:from>
      <xdr:col>2</xdr:col>
      <xdr:colOff>990599</xdr:colOff>
      <xdr:row>2</xdr:row>
      <xdr:rowOff>47625</xdr:rowOff>
    </xdr:from>
    <xdr:to>
      <xdr:col>2</xdr:col>
      <xdr:colOff>2430599</xdr:colOff>
      <xdr:row>3</xdr:row>
      <xdr:rowOff>181125</xdr:rowOff>
    </xdr:to>
    <xdr:sp macro="" textlink="">
      <xdr:nvSpPr>
        <xdr:cNvPr id="4" name="Rectángulo: esquinas redondeadas 3">
          <a:hlinkClick xmlns:r="http://schemas.openxmlformats.org/officeDocument/2006/relationships" r:id="rId3"/>
          <a:extLst>
            <a:ext uri="{FF2B5EF4-FFF2-40B4-BE49-F238E27FC236}">
              <a16:creationId xmlns:a16="http://schemas.microsoft.com/office/drawing/2014/main" id="{DCF7BA50-BD9F-4DC4-92A1-0BE7BF1C0D4A}"/>
            </a:ext>
          </a:extLst>
        </xdr:cNvPr>
        <xdr:cNvSpPr/>
      </xdr:nvSpPr>
      <xdr:spPr>
        <a:xfrm>
          <a:off x="2009774" y="438150"/>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aseline="0">
              <a:solidFill>
                <a:schemeClr val="tx1"/>
              </a:solidFill>
            </a:rPr>
            <a:t>Judiciales</a:t>
          </a:r>
          <a:endParaRPr lang="es-CO" sz="1400">
            <a:solidFill>
              <a:schemeClr val="tx1"/>
            </a:solidFill>
          </a:endParaRPr>
        </a:p>
      </xdr:txBody>
    </xdr:sp>
    <xdr:clientData/>
  </xdr:twoCellAnchor>
  <xdr:twoCellAnchor>
    <xdr:from>
      <xdr:col>6</xdr:col>
      <xdr:colOff>590549</xdr:colOff>
      <xdr:row>2</xdr:row>
      <xdr:rowOff>28575</xdr:rowOff>
    </xdr:from>
    <xdr:to>
      <xdr:col>7</xdr:col>
      <xdr:colOff>420824</xdr:colOff>
      <xdr:row>3</xdr:row>
      <xdr:rowOff>162075</xdr:rowOff>
    </xdr:to>
    <xdr:sp macro="" textlink="">
      <xdr:nvSpPr>
        <xdr:cNvPr id="5" name="Rectángulo: esquinas redondeadas 4">
          <a:hlinkClick xmlns:r="http://schemas.openxmlformats.org/officeDocument/2006/relationships" r:id="rId4"/>
          <a:extLst>
            <a:ext uri="{FF2B5EF4-FFF2-40B4-BE49-F238E27FC236}">
              <a16:creationId xmlns:a16="http://schemas.microsoft.com/office/drawing/2014/main" id="{EC22933C-CE88-4CD8-9948-7B7780A54BD9}"/>
            </a:ext>
          </a:extLst>
        </xdr:cNvPr>
        <xdr:cNvSpPr/>
      </xdr:nvSpPr>
      <xdr:spPr>
        <a:xfrm>
          <a:off x="8429624" y="419100"/>
          <a:ext cx="1440000" cy="324000"/>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twoCellAnchor>
    <xdr:from>
      <xdr:col>1</xdr:col>
      <xdr:colOff>123825</xdr:colOff>
      <xdr:row>2</xdr:row>
      <xdr:rowOff>28575</xdr:rowOff>
    </xdr:from>
    <xdr:to>
      <xdr:col>2</xdr:col>
      <xdr:colOff>801825</xdr:colOff>
      <xdr:row>3</xdr:row>
      <xdr:rowOff>162075</xdr:rowOff>
    </xdr:to>
    <xdr:sp macro="" textlink="">
      <xdr:nvSpPr>
        <xdr:cNvPr id="6" name="Rectángulo: esquinas redondeadas 5">
          <a:hlinkClick xmlns:r="http://schemas.openxmlformats.org/officeDocument/2006/relationships" r:id="rId5"/>
          <a:extLst>
            <a:ext uri="{FF2B5EF4-FFF2-40B4-BE49-F238E27FC236}">
              <a16:creationId xmlns:a16="http://schemas.microsoft.com/office/drawing/2014/main" id="{E76E0530-9FB4-4403-8D94-7CEA62A41E68}"/>
            </a:ext>
          </a:extLst>
        </xdr:cNvPr>
        <xdr:cNvSpPr/>
      </xdr:nvSpPr>
      <xdr:spPr>
        <a:xfrm>
          <a:off x="381000" y="419100"/>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Usuarios</a:t>
          </a:r>
        </a:p>
      </xdr:txBody>
    </xdr:sp>
    <xdr:clientData/>
  </xdr:twoCellAnchor>
  <xdr:twoCellAnchor>
    <xdr:from>
      <xdr:col>3</xdr:col>
      <xdr:colOff>57149</xdr:colOff>
      <xdr:row>2</xdr:row>
      <xdr:rowOff>38100</xdr:rowOff>
    </xdr:from>
    <xdr:to>
      <xdr:col>4</xdr:col>
      <xdr:colOff>106499</xdr:colOff>
      <xdr:row>3</xdr:row>
      <xdr:rowOff>171600</xdr:rowOff>
    </xdr:to>
    <xdr:sp macro="" textlink="">
      <xdr:nvSpPr>
        <xdr:cNvPr id="7" name="Rectángulo: esquinas redondeadas 6">
          <a:hlinkClick xmlns:r="http://schemas.openxmlformats.org/officeDocument/2006/relationships" r:id="rId6"/>
          <a:extLst>
            <a:ext uri="{FF2B5EF4-FFF2-40B4-BE49-F238E27FC236}">
              <a16:creationId xmlns:a16="http://schemas.microsoft.com/office/drawing/2014/main" id="{56595194-6A0B-44E9-95A0-1D6271C247BF}"/>
            </a:ext>
          </a:extLst>
        </xdr:cNvPr>
        <xdr:cNvSpPr/>
      </xdr:nvSpPr>
      <xdr:spPr>
        <a:xfrm>
          <a:off x="3657599" y="42862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Pagos</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5</xdr:col>
      <xdr:colOff>1438274</xdr:colOff>
      <xdr:row>2</xdr:row>
      <xdr:rowOff>19050</xdr:rowOff>
    </xdr:from>
    <xdr:to>
      <xdr:col>6</xdr:col>
      <xdr:colOff>449399</xdr:colOff>
      <xdr:row>3</xdr:row>
      <xdr:rowOff>152550</xdr:rowOff>
    </xdr:to>
    <xdr:sp macro="" textlink="">
      <xdr:nvSpPr>
        <xdr:cNvPr id="2" name="Rectángulo: esquinas redondeadas 1">
          <a:hlinkClick xmlns:r="http://schemas.openxmlformats.org/officeDocument/2006/relationships" r:id="rId1"/>
          <a:extLst>
            <a:ext uri="{FF2B5EF4-FFF2-40B4-BE49-F238E27FC236}">
              <a16:creationId xmlns:a16="http://schemas.microsoft.com/office/drawing/2014/main" id="{92B04ECD-0CEC-42E3-B145-59EB780B3CF1}"/>
            </a:ext>
          </a:extLst>
        </xdr:cNvPr>
        <xdr:cNvSpPr/>
      </xdr:nvSpPr>
      <xdr:spPr>
        <a:xfrm>
          <a:off x="6848474" y="40957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Prejudiciales</a:t>
          </a:r>
        </a:p>
      </xdr:txBody>
    </xdr:sp>
    <xdr:clientData/>
  </xdr:twoCellAnchor>
  <xdr:twoCellAnchor>
    <xdr:from>
      <xdr:col>4</xdr:col>
      <xdr:colOff>276225</xdr:colOff>
      <xdr:row>2</xdr:row>
      <xdr:rowOff>19050</xdr:rowOff>
    </xdr:from>
    <xdr:to>
      <xdr:col>5</xdr:col>
      <xdr:colOff>1297125</xdr:colOff>
      <xdr:row>3</xdr:row>
      <xdr:rowOff>152550</xdr:rowOff>
    </xdr:to>
    <xdr:sp macro="" textlink="">
      <xdr:nvSpPr>
        <xdr:cNvPr id="3" name="Rectángulo: esquinas redondeadas 2">
          <a:hlinkClick xmlns:r="http://schemas.openxmlformats.org/officeDocument/2006/relationships" r:id="rId2"/>
          <a:extLst>
            <a:ext uri="{FF2B5EF4-FFF2-40B4-BE49-F238E27FC236}">
              <a16:creationId xmlns:a16="http://schemas.microsoft.com/office/drawing/2014/main" id="{B1F59FC8-0C0C-4332-860F-D6B518441040}"/>
            </a:ext>
          </a:extLst>
        </xdr:cNvPr>
        <xdr:cNvSpPr/>
      </xdr:nvSpPr>
      <xdr:spPr>
        <a:xfrm>
          <a:off x="5267325" y="40957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Abogados</a:t>
          </a:r>
        </a:p>
      </xdr:txBody>
    </xdr:sp>
    <xdr:clientData/>
  </xdr:twoCellAnchor>
  <xdr:twoCellAnchor>
    <xdr:from>
      <xdr:col>2</xdr:col>
      <xdr:colOff>990599</xdr:colOff>
      <xdr:row>2</xdr:row>
      <xdr:rowOff>47625</xdr:rowOff>
    </xdr:from>
    <xdr:to>
      <xdr:col>2</xdr:col>
      <xdr:colOff>2430599</xdr:colOff>
      <xdr:row>3</xdr:row>
      <xdr:rowOff>181125</xdr:rowOff>
    </xdr:to>
    <xdr:sp macro="" textlink="">
      <xdr:nvSpPr>
        <xdr:cNvPr id="4" name="Rectángulo: esquinas redondeadas 3">
          <a:hlinkClick xmlns:r="http://schemas.openxmlformats.org/officeDocument/2006/relationships" r:id="rId3"/>
          <a:extLst>
            <a:ext uri="{FF2B5EF4-FFF2-40B4-BE49-F238E27FC236}">
              <a16:creationId xmlns:a16="http://schemas.microsoft.com/office/drawing/2014/main" id="{8E33B6DE-FFBF-4E4D-B96B-31CAFFC248D6}"/>
            </a:ext>
          </a:extLst>
        </xdr:cNvPr>
        <xdr:cNvSpPr/>
      </xdr:nvSpPr>
      <xdr:spPr>
        <a:xfrm>
          <a:off x="2009774" y="438150"/>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aseline="0">
              <a:solidFill>
                <a:schemeClr val="tx1"/>
              </a:solidFill>
            </a:rPr>
            <a:t>Judiciales</a:t>
          </a:r>
          <a:endParaRPr lang="es-CO" sz="1400">
            <a:solidFill>
              <a:schemeClr val="tx1"/>
            </a:solidFill>
          </a:endParaRPr>
        </a:p>
      </xdr:txBody>
    </xdr:sp>
    <xdr:clientData/>
  </xdr:twoCellAnchor>
  <xdr:twoCellAnchor>
    <xdr:from>
      <xdr:col>6</xdr:col>
      <xdr:colOff>590549</xdr:colOff>
      <xdr:row>2</xdr:row>
      <xdr:rowOff>28575</xdr:rowOff>
    </xdr:from>
    <xdr:to>
      <xdr:col>7</xdr:col>
      <xdr:colOff>420824</xdr:colOff>
      <xdr:row>3</xdr:row>
      <xdr:rowOff>162075</xdr:rowOff>
    </xdr:to>
    <xdr:sp macro="" textlink="">
      <xdr:nvSpPr>
        <xdr:cNvPr id="5" name="Rectángulo: esquinas redondeadas 4">
          <a:hlinkClick xmlns:r="http://schemas.openxmlformats.org/officeDocument/2006/relationships" r:id="rId4"/>
          <a:extLst>
            <a:ext uri="{FF2B5EF4-FFF2-40B4-BE49-F238E27FC236}">
              <a16:creationId xmlns:a16="http://schemas.microsoft.com/office/drawing/2014/main" id="{B203A722-9893-4800-A0CD-685870A05466}"/>
            </a:ext>
          </a:extLst>
        </xdr:cNvPr>
        <xdr:cNvSpPr/>
      </xdr:nvSpPr>
      <xdr:spPr>
        <a:xfrm>
          <a:off x="8429624" y="419100"/>
          <a:ext cx="1440000" cy="324000"/>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twoCellAnchor>
    <xdr:from>
      <xdr:col>1</xdr:col>
      <xdr:colOff>123825</xdr:colOff>
      <xdr:row>2</xdr:row>
      <xdr:rowOff>28575</xdr:rowOff>
    </xdr:from>
    <xdr:to>
      <xdr:col>2</xdr:col>
      <xdr:colOff>801825</xdr:colOff>
      <xdr:row>3</xdr:row>
      <xdr:rowOff>162075</xdr:rowOff>
    </xdr:to>
    <xdr:sp macro="" textlink="">
      <xdr:nvSpPr>
        <xdr:cNvPr id="6" name="Rectángulo: esquinas redondeadas 5">
          <a:hlinkClick xmlns:r="http://schemas.openxmlformats.org/officeDocument/2006/relationships" r:id="rId5"/>
          <a:extLst>
            <a:ext uri="{FF2B5EF4-FFF2-40B4-BE49-F238E27FC236}">
              <a16:creationId xmlns:a16="http://schemas.microsoft.com/office/drawing/2014/main" id="{9F53C0C0-05B7-44B4-A45D-7565FDE16B50}"/>
            </a:ext>
          </a:extLst>
        </xdr:cNvPr>
        <xdr:cNvSpPr/>
      </xdr:nvSpPr>
      <xdr:spPr>
        <a:xfrm>
          <a:off x="381000" y="419100"/>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Usuarios</a:t>
          </a:r>
        </a:p>
      </xdr:txBody>
    </xdr:sp>
    <xdr:clientData/>
  </xdr:twoCellAnchor>
  <xdr:twoCellAnchor>
    <xdr:from>
      <xdr:col>3</xdr:col>
      <xdr:colOff>57149</xdr:colOff>
      <xdr:row>2</xdr:row>
      <xdr:rowOff>38100</xdr:rowOff>
    </xdr:from>
    <xdr:to>
      <xdr:col>4</xdr:col>
      <xdr:colOff>106499</xdr:colOff>
      <xdr:row>3</xdr:row>
      <xdr:rowOff>171600</xdr:rowOff>
    </xdr:to>
    <xdr:sp macro="" textlink="">
      <xdr:nvSpPr>
        <xdr:cNvPr id="7" name="Rectángulo: esquinas redondeadas 6">
          <a:hlinkClick xmlns:r="http://schemas.openxmlformats.org/officeDocument/2006/relationships" r:id="rId6"/>
          <a:extLst>
            <a:ext uri="{FF2B5EF4-FFF2-40B4-BE49-F238E27FC236}">
              <a16:creationId xmlns:a16="http://schemas.microsoft.com/office/drawing/2014/main" id="{759DC2B8-8EBA-45CA-B392-44937B6A08D0}"/>
            </a:ext>
          </a:extLst>
        </xdr:cNvPr>
        <xdr:cNvSpPr/>
      </xdr:nvSpPr>
      <xdr:spPr>
        <a:xfrm>
          <a:off x="3657599" y="42862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Pagos</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5</xdr:col>
      <xdr:colOff>1438274</xdr:colOff>
      <xdr:row>2</xdr:row>
      <xdr:rowOff>19050</xdr:rowOff>
    </xdr:from>
    <xdr:to>
      <xdr:col>6</xdr:col>
      <xdr:colOff>449399</xdr:colOff>
      <xdr:row>3</xdr:row>
      <xdr:rowOff>152550</xdr:rowOff>
    </xdr:to>
    <xdr:sp macro="" textlink="">
      <xdr:nvSpPr>
        <xdr:cNvPr id="2" name="Rectángulo: esquinas redondeadas 1">
          <a:hlinkClick xmlns:r="http://schemas.openxmlformats.org/officeDocument/2006/relationships" r:id="rId1"/>
          <a:extLst>
            <a:ext uri="{FF2B5EF4-FFF2-40B4-BE49-F238E27FC236}">
              <a16:creationId xmlns:a16="http://schemas.microsoft.com/office/drawing/2014/main" id="{2CC77A45-427A-4F8A-8A3C-4175418635FE}"/>
            </a:ext>
          </a:extLst>
        </xdr:cNvPr>
        <xdr:cNvSpPr/>
      </xdr:nvSpPr>
      <xdr:spPr>
        <a:xfrm>
          <a:off x="6848474" y="40957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Prejudiciales</a:t>
          </a:r>
        </a:p>
      </xdr:txBody>
    </xdr:sp>
    <xdr:clientData/>
  </xdr:twoCellAnchor>
  <xdr:twoCellAnchor>
    <xdr:from>
      <xdr:col>4</xdr:col>
      <xdr:colOff>276225</xdr:colOff>
      <xdr:row>2</xdr:row>
      <xdr:rowOff>19050</xdr:rowOff>
    </xdr:from>
    <xdr:to>
      <xdr:col>5</xdr:col>
      <xdr:colOff>1297125</xdr:colOff>
      <xdr:row>3</xdr:row>
      <xdr:rowOff>152550</xdr:rowOff>
    </xdr:to>
    <xdr:sp macro="" textlink="">
      <xdr:nvSpPr>
        <xdr:cNvPr id="3" name="Rectángulo: esquinas redondeadas 2">
          <a:hlinkClick xmlns:r="http://schemas.openxmlformats.org/officeDocument/2006/relationships" r:id="rId2"/>
          <a:extLst>
            <a:ext uri="{FF2B5EF4-FFF2-40B4-BE49-F238E27FC236}">
              <a16:creationId xmlns:a16="http://schemas.microsoft.com/office/drawing/2014/main" id="{18BD018B-7F83-4DAE-82D5-DC61A901F0F3}"/>
            </a:ext>
          </a:extLst>
        </xdr:cNvPr>
        <xdr:cNvSpPr/>
      </xdr:nvSpPr>
      <xdr:spPr>
        <a:xfrm>
          <a:off x="5267325" y="40957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Arbitrales</a:t>
          </a:r>
        </a:p>
      </xdr:txBody>
    </xdr:sp>
    <xdr:clientData/>
  </xdr:twoCellAnchor>
  <xdr:twoCellAnchor>
    <xdr:from>
      <xdr:col>2</xdr:col>
      <xdr:colOff>990599</xdr:colOff>
      <xdr:row>2</xdr:row>
      <xdr:rowOff>47625</xdr:rowOff>
    </xdr:from>
    <xdr:to>
      <xdr:col>2</xdr:col>
      <xdr:colOff>2430599</xdr:colOff>
      <xdr:row>3</xdr:row>
      <xdr:rowOff>181125</xdr:rowOff>
    </xdr:to>
    <xdr:sp macro="" textlink="">
      <xdr:nvSpPr>
        <xdr:cNvPr id="4" name="Rectángulo: esquinas redondeadas 3">
          <a:hlinkClick xmlns:r="http://schemas.openxmlformats.org/officeDocument/2006/relationships" r:id="rId3"/>
          <a:extLst>
            <a:ext uri="{FF2B5EF4-FFF2-40B4-BE49-F238E27FC236}">
              <a16:creationId xmlns:a16="http://schemas.microsoft.com/office/drawing/2014/main" id="{C7B81333-7708-4DE4-8EBC-772D62DB6770}"/>
            </a:ext>
          </a:extLst>
        </xdr:cNvPr>
        <xdr:cNvSpPr/>
      </xdr:nvSpPr>
      <xdr:spPr>
        <a:xfrm>
          <a:off x="2009774" y="438150"/>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aseline="0">
              <a:solidFill>
                <a:schemeClr val="tx1"/>
              </a:solidFill>
            </a:rPr>
            <a:t>Judiciales</a:t>
          </a:r>
          <a:endParaRPr lang="es-CO" sz="1400">
            <a:solidFill>
              <a:schemeClr val="tx1"/>
            </a:solidFill>
          </a:endParaRPr>
        </a:p>
      </xdr:txBody>
    </xdr:sp>
    <xdr:clientData/>
  </xdr:twoCellAnchor>
  <xdr:twoCellAnchor>
    <xdr:from>
      <xdr:col>6</xdr:col>
      <xdr:colOff>590549</xdr:colOff>
      <xdr:row>2</xdr:row>
      <xdr:rowOff>28575</xdr:rowOff>
    </xdr:from>
    <xdr:to>
      <xdr:col>7</xdr:col>
      <xdr:colOff>420824</xdr:colOff>
      <xdr:row>3</xdr:row>
      <xdr:rowOff>162075</xdr:rowOff>
    </xdr:to>
    <xdr:sp macro="" textlink="">
      <xdr:nvSpPr>
        <xdr:cNvPr id="5" name="Rectángulo: esquinas redondeadas 4">
          <a:hlinkClick xmlns:r="http://schemas.openxmlformats.org/officeDocument/2006/relationships" r:id="rId4"/>
          <a:extLst>
            <a:ext uri="{FF2B5EF4-FFF2-40B4-BE49-F238E27FC236}">
              <a16:creationId xmlns:a16="http://schemas.microsoft.com/office/drawing/2014/main" id="{1E68CAEE-D6EC-476E-9C8F-9D3DD7AF1133}"/>
            </a:ext>
          </a:extLst>
        </xdr:cNvPr>
        <xdr:cNvSpPr/>
      </xdr:nvSpPr>
      <xdr:spPr>
        <a:xfrm>
          <a:off x="8429624" y="419100"/>
          <a:ext cx="1440000" cy="324000"/>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twoCellAnchor>
    <xdr:from>
      <xdr:col>1</xdr:col>
      <xdr:colOff>123825</xdr:colOff>
      <xdr:row>2</xdr:row>
      <xdr:rowOff>28575</xdr:rowOff>
    </xdr:from>
    <xdr:to>
      <xdr:col>2</xdr:col>
      <xdr:colOff>801825</xdr:colOff>
      <xdr:row>3</xdr:row>
      <xdr:rowOff>162075</xdr:rowOff>
    </xdr:to>
    <xdr:sp macro="" textlink="">
      <xdr:nvSpPr>
        <xdr:cNvPr id="6" name="Rectángulo: esquinas redondeadas 5">
          <a:hlinkClick xmlns:r="http://schemas.openxmlformats.org/officeDocument/2006/relationships" r:id="rId5"/>
          <a:extLst>
            <a:ext uri="{FF2B5EF4-FFF2-40B4-BE49-F238E27FC236}">
              <a16:creationId xmlns:a16="http://schemas.microsoft.com/office/drawing/2014/main" id="{1D5D93B2-79DF-4FE8-89AE-83131236828C}"/>
            </a:ext>
          </a:extLst>
        </xdr:cNvPr>
        <xdr:cNvSpPr/>
      </xdr:nvSpPr>
      <xdr:spPr>
        <a:xfrm>
          <a:off x="381000" y="419100"/>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Usuarios</a:t>
          </a:r>
        </a:p>
      </xdr:txBody>
    </xdr:sp>
    <xdr:clientData/>
  </xdr:twoCellAnchor>
  <xdr:twoCellAnchor>
    <xdr:from>
      <xdr:col>3</xdr:col>
      <xdr:colOff>57149</xdr:colOff>
      <xdr:row>2</xdr:row>
      <xdr:rowOff>38100</xdr:rowOff>
    </xdr:from>
    <xdr:to>
      <xdr:col>4</xdr:col>
      <xdr:colOff>106499</xdr:colOff>
      <xdr:row>3</xdr:row>
      <xdr:rowOff>171600</xdr:rowOff>
    </xdr:to>
    <xdr:sp macro="" textlink="">
      <xdr:nvSpPr>
        <xdr:cNvPr id="7" name="Rectángulo: esquinas redondeadas 6">
          <a:hlinkClick xmlns:r="http://schemas.openxmlformats.org/officeDocument/2006/relationships" r:id="rId6"/>
          <a:extLst>
            <a:ext uri="{FF2B5EF4-FFF2-40B4-BE49-F238E27FC236}">
              <a16:creationId xmlns:a16="http://schemas.microsoft.com/office/drawing/2014/main" id="{7F04F382-3C27-4803-9420-0DA7D2AC7F05}"/>
            </a:ext>
          </a:extLst>
        </xdr:cNvPr>
        <xdr:cNvSpPr/>
      </xdr:nvSpPr>
      <xdr:spPr>
        <a:xfrm>
          <a:off x="3657599" y="42862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Abogados</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5</xdr:col>
      <xdr:colOff>257175</xdr:colOff>
      <xdr:row>1</xdr:row>
      <xdr:rowOff>9525</xdr:rowOff>
    </xdr:from>
    <xdr:to>
      <xdr:col>6</xdr:col>
      <xdr:colOff>725625</xdr:colOff>
      <xdr:row>2</xdr:row>
      <xdr:rowOff>95400</xdr:rowOff>
    </xdr:to>
    <xdr:sp macro="" textlink="">
      <xdr:nvSpPr>
        <xdr:cNvPr id="2" name="Rectángulo: esquinas redondeadas 1">
          <a:hlinkClick xmlns:r="http://schemas.openxmlformats.org/officeDocument/2006/relationships" r:id="rId1"/>
          <a:extLst>
            <a:ext uri="{FF2B5EF4-FFF2-40B4-BE49-F238E27FC236}">
              <a16:creationId xmlns:a16="http://schemas.microsoft.com/office/drawing/2014/main" id="{BEC85F08-173E-4713-B5A6-72F06DDCAF2D}"/>
            </a:ext>
          </a:extLst>
        </xdr:cNvPr>
        <xdr:cNvSpPr/>
      </xdr:nvSpPr>
      <xdr:spPr>
        <a:xfrm>
          <a:off x="7153275" y="200025"/>
          <a:ext cx="1440000" cy="324000"/>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B1:O18"/>
  <sheetViews>
    <sheetView showGridLines="0" tabSelected="1" workbookViewId="0"/>
  </sheetViews>
  <sheetFormatPr baseColWidth="10" defaultRowHeight="15" x14ac:dyDescent="0.25"/>
  <sheetData>
    <row r="1" spans="2:15" ht="15.75" thickBot="1" x14ac:dyDescent="0.3"/>
    <row r="2" spans="2:15" x14ac:dyDescent="0.25">
      <c r="B2" s="2"/>
      <c r="C2" s="3"/>
      <c r="D2" s="3"/>
      <c r="E2" s="3"/>
      <c r="F2" s="3"/>
      <c r="G2" s="3"/>
      <c r="H2" s="3"/>
      <c r="I2" s="3"/>
      <c r="J2" s="3"/>
      <c r="K2" s="3"/>
      <c r="L2" s="3"/>
      <c r="M2" s="3"/>
      <c r="N2" s="3"/>
      <c r="O2" s="4"/>
    </row>
    <row r="3" spans="2:15" ht="23.25" x14ac:dyDescent="0.35">
      <c r="B3" s="84" t="s">
        <v>85</v>
      </c>
      <c r="C3" s="85"/>
      <c r="D3" s="85"/>
      <c r="E3" s="85"/>
      <c r="F3" s="85"/>
      <c r="G3" s="85"/>
      <c r="H3" s="85"/>
      <c r="I3" s="85"/>
      <c r="J3" s="85"/>
      <c r="K3" s="85"/>
      <c r="L3" s="85"/>
      <c r="M3" s="85"/>
      <c r="N3" s="85"/>
      <c r="O3" s="86"/>
    </row>
    <row r="4" spans="2:15" ht="23.25" x14ac:dyDescent="0.35">
      <c r="B4" s="84" t="s">
        <v>11</v>
      </c>
      <c r="C4" s="85"/>
      <c r="D4" s="85"/>
      <c r="E4" s="85"/>
      <c r="F4" s="85"/>
      <c r="G4" s="85"/>
      <c r="H4" s="85"/>
      <c r="I4" s="85"/>
      <c r="J4" s="85"/>
      <c r="K4" s="85"/>
      <c r="L4" s="85"/>
      <c r="M4" s="85"/>
      <c r="N4" s="85"/>
      <c r="O4" s="86"/>
    </row>
    <row r="5" spans="2:15" x14ac:dyDescent="0.25">
      <c r="B5" s="5"/>
      <c r="C5" s="6"/>
      <c r="D5" s="6"/>
      <c r="E5" s="6"/>
      <c r="F5" s="6"/>
      <c r="G5" s="6"/>
      <c r="H5" s="6"/>
      <c r="I5" s="6"/>
      <c r="J5" s="6"/>
      <c r="K5" s="6"/>
      <c r="L5" s="6"/>
      <c r="M5" s="6"/>
      <c r="N5" s="6"/>
      <c r="O5" s="7"/>
    </row>
    <row r="6" spans="2:15" x14ac:dyDescent="0.25">
      <c r="B6" s="5"/>
      <c r="C6" s="87" t="s">
        <v>99</v>
      </c>
      <c r="D6" s="87"/>
      <c r="E6" s="87"/>
      <c r="F6" s="87"/>
      <c r="G6" s="87"/>
      <c r="H6" s="87"/>
      <c r="I6" s="87"/>
      <c r="J6" s="87"/>
      <c r="K6" s="87"/>
      <c r="L6" s="87"/>
      <c r="M6" s="87"/>
      <c r="N6" s="87"/>
      <c r="O6" s="7"/>
    </row>
    <row r="7" spans="2:15" x14ac:dyDescent="0.25">
      <c r="B7" s="5"/>
      <c r="C7" s="87"/>
      <c r="D7" s="87"/>
      <c r="E7" s="87"/>
      <c r="F7" s="87"/>
      <c r="G7" s="87"/>
      <c r="H7" s="87"/>
      <c r="I7" s="87"/>
      <c r="J7" s="87"/>
      <c r="K7" s="87"/>
      <c r="L7" s="87"/>
      <c r="M7" s="87"/>
      <c r="N7" s="87"/>
      <c r="O7" s="7"/>
    </row>
    <row r="8" spans="2:15" x14ac:dyDescent="0.25">
      <c r="B8" s="5"/>
      <c r="C8" s="6"/>
      <c r="D8" s="6"/>
      <c r="E8" s="6"/>
      <c r="F8" s="6"/>
      <c r="G8" s="6"/>
      <c r="H8" s="6"/>
      <c r="I8" s="6"/>
      <c r="J8" s="6"/>
      <c r="K8" s="6"/>
      <c r="L8" s="6"/>
      <c r="M8" s="6"/>
      <c r="N8" s="6"/>
      <c r="O8" s="7"/>
    </row>
    <row r="9" spans="2:15" x14ac:dyDescent="0.25">
      <c r="B9" s="5"/>
      <c r="C9" s="6"/>
      <c r="D9" s="6"/>
      <c r="E9" s="6"/>
      <c r="F9" s="6"/>
      <c r="G9" s="6"/>
      <c r="H9" s="6"/>
      <c r="I9" s="6"/>
      <c r="J9" s="6"/>
      <c r="K9" s="6"/>
      <c r="L9" s="6"/>
      <c r="M9" s="6"/>
      <c r="N9" s="6"/>
      <c r="O9" s="7"/>
    </row>
    <row r="10" spans="2:15" x14ac:dyDescent="0.25">
      <c r="B10" s="5"/>
      <c r="C10" s="6"/>
      <c r="D10" s="6"/>
      <c r="E10" s="6"/>
      <c r="F10" s="6"/>
      <c r="G10" s="6"/>
      <c r="H10" s="6"/>
      <c r="I10" s="6"/>
      <c r="J10" s="6"/>
      <c r="K10" s="6"/>
      <c r="L10" s="6"/>
      <c r="M10" s="6"/>
      <c r="N10" s="6"/>
      <c r="O10" s="7"/>
    </row>
    <row r="11" spans="2:15" x14ac:dyDescent="0.25">
      <c r="B11" s="5"/>
      <c r="C11" s="6"/>
      <c r="D11" s="6"/>
      <c r="E11" s="6"/>
      <c r="F11" s="6"/>
      <c r="G11" s="6"/>
      <c r="H11" s="6"/>
      <c r="I11" s="6"/>
      <c r="J11" s="6"/>
      <c r="K11" s="6"/>
      <c r="L11" s="6"/>
      <c r="M11" s="6"/>
      <c r="N11" s="6"/>
      <c r="O11" s="7"/>
    </row>
    <row r="12" spans="2:15" x14ac:dyDescent="0.25">
      <c r="B12" s="5"/>
      <c r="C12" s="6"/>
      <c r="D12" s="6"/>
      <c r="E12" s="6"/>
      <c r="F12" s="6"/>
      <c r="G12" s="6"/>
      <c r="H12" s="6"/>
      <c r="I12" s="6"/>
      <c r="J12" s="6"/>
      <c r="K12" s="6"/>
      <c r="L12" s="6"/>
      <c r="M12" s="6"/>
      <c r="N12" s="6"/>
      <c r="O12" s="7"/>
    </row>
    <row r="13" spans="2:15" x14ac:dyDescent="0.25">
      <c r="B13" s="5"/>
      <c r="C13" s="6"/>
      <c r="D13" s="6"/>
      <c r="E13" s="6"/>
      <c r="F13" s="6"/>
      <c r="G13" s="6"/>
      <c r="H13" s="6"/>
      <c r="I13" s="6"/>
      <c r="J13" s="6"/>
      <c r="K13" s="6"/>
      <c r="L13" s="6"/>
      <c r="M13" s="6"/>
      <c r="N13" s="6"/>
      <c r="O13" s="7"/>
    </row>
    <row r="14" spans="2:15" x14ac:dyDescent="0.25">
      <c r="B14" s="5"/>
      <c r="C14" s="6"/>
      <c r="D14" s="6"/>
      <c r="E14" s="6"/>
      <c r="F14" s="6"/>
      <c r="G14" s="6"/>
      <c r="H14" s="6"/>
      <c r="I14" s="6"/>
      <c r="J14" s="6"/>
      <c r="K14" s="6"/>
      <c r="L14" s="6"/>
      <c r="M14" s="6"/>
      <c r="N14" s="6"/>
      <c r="O14" s="7"/>
    </row>
    <row r="15" spans="2:15" x14ac:dyDescent="0.25">
      <c r="B15" s="5"/>
      <c r="C15" s="6"/>
      <c r="D15" s="6"/>
      <c r="E15" s="6"/>
      <c r="F15" s="6"/>
      <c r="G15" s="6"/>
      <c r="H15" s="6"/>
      <c r="I15" s="6"/>
      <c r="J15" s="6"/>
      <c r="K15" s="6"/>
      <c r="L15" s="6"/>
      <c r="M15" s="6"/>
      <c r="N15" s="6"/>
      <c r="O15" s="7"/>
    </row>
    <row r="16" spans="2:15" x14ac:dyDescent="0.25">
      <c r="B16" s="5"/>
      <c r="C16" s="6"/>
      <c r="D16" s="6"/>
      <c r="E16" s="6"/>
      <c r="F16" s="6"/>
      <c r="G16" s="6"/>
      <c r="H16" s="6"/>
      <c r="I16" s="6"/>
      <c r="J16" s="6"/>
      <c r="K16" s="6"/>
      <c r="L16" s="6"/>
      <c r="M16" s="6"/>
      <c r="N16" s="6"/>
      <c r="O16" s="7"/>
    </row>
    <row r="17" spans="2:15" x14ac:dyDescent="0.25">
      <c r="B17" s="5"/>
      <c r="C17" s="6"/>
      <c r="D17" s="6"/>
      <c r="E17" s="6"/>
      <c r="F17" s="6"/>
      <c r="G17" s="6"/>
      <c r="H17" s="6"/>
      <c r="I17" s="6"/>
      <c r="J17" s="6"/>
      <c r="K17" s="6"/>
      <c r="L17" s="6"/>
      <c r="M17" s="6"/>
      <c r="N17" s="6"/>
      <c r="O17" s="7"/>
    </row>
    <row r="18" spans="2:15" ht="15.75" thickBot="1" x14ac:dyDescent="0.3">
      <c r="B18" s="8"/>
      <c r="C18" s="9"/>
      <c r="D18" s="9"/>
      <c r="E18" s="9"/>
      <c r="F18" s="9"/>
      <c r="G18" s="9"/>
      <c r="H18" s="9"/>
      <c r="I18" s="9"/>
      <c r="J18" s="9"/>
      <c r="K18" s="9"/>
      <c r="L18" s="9"/>
      <c r="M18" s="9"/>
      <c r="N18" s="9"/>
      <c r="O18" s="10"/>
    </row>
  </sheetData>
  <sheetProtection algorithmName="SHA-512" hashValue="v+OGTlq+q6Oae72VDN+sgjj2bIwwaNs7K3QlBBMEg8LflToLDQY2HVkS7v5GxJ3ePdMJEq1YOdX8GVr8ULdAAw==" saltValue="VUPC38ch+z74Wo07QKnkBQ==" spinCount="100000" sheet="1" objects="1" scenarios="1"/>
  <mergeCells count="3">
    <mergeCell ref="B3:O3"/>
    <mergeCell ref="B4:O4"/>
    <mergeCell ref="C6:N7"/>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B5:T19"/>
  <sheetViews>
    <sheetView topLeftCell="A7" zoomScale="90" zoomScaleNormal="90" workbookViewId="0">
      <selection activeCell="D12" sqref="D12"/>
    </sheetView>
  </sheetViews>
  <sheetFormatPr baseColWidth="10" defaultRowHeight="15" x14ac:dyDescent="0.25"/>
  <cols>
    <col min="1" max="1" width="6.42578125" style="1" customWidth="1"/>
    <col min="2" max="2" width="34.28515625" style="1" customWidth="1"/>
    <col min="3" max="3" width="13.28515625" style="1" customWidth="1"/>
    <col min="4" max="4" width="27.42578125" style="1" customWidth="1"/>
    <col min="5" max="5" width="57.42578125" style="1" customWidth="1"/>
    <col min="6" max="6" width="30.140625" style="1" customWidth="1"/>
    <col min="7" max="7" width="15.7109375" style="1" customWidth="1"/>
    <col min="8" max="9" width="11.42578125" style="42"/>
    <col min="10" max="10" width="11.85546875" style="42" bestFit="1" customWidth="1"/>
    <col min="11" max="16384" width="11.42578125" style="1"/>
  </cols>
  <sheetData>
    <row r="5" spans="2:20" ht="15.75" thickBot="1" x14ac:dyDescent="0.3"/>
    <row r="6" spans="2:20" x14ac:dyDescent="0.25">
      <c r="B6" s="11"/>
      <c r="C6" s="12"/>
      <c r="D6" s="12"/>
      <c r="E6" s="12"/>
      <c r="F6" s="12"/>
      <c r="G6" s="13"/>
    </row>
    <row r="7" spans="2:20" ht="21" x14ac:dyDescent="0.35">
      <c r="B7" s="88" t="s">
        <v>117</v>
      </c>
      <c r="C7" s="89"/>
      <c r="D7" s="89"/>
      <c r="E7" s="89"/>
      <c r="F7" s="89"/>
      <c r="G7" s="90"/>
      <c r="T7" s="1" t="s">
        <v>12</v>
      </c>
    </row>
    <row r="8" spans="2:20" ht="15.75" thickBot="1" x14ac:dyDescent="0.3">
      <c r="B8" s="14"/>
      <c r="C8" s="15"/>
      <c r="D8" s="15"/>
      <c r="E8" s="15"/>
      <c r="F8" s="15"/>
      <c r="G8" s="16"/>
      <c r="T8" s="1" t="s">
        <v>13</v>
      </c>
    </row>
    <row r="9" spans="2:20" ht="15.75" thickBot="1" x14ac:dyDescent="0.3">
      <c r="B9" s="93" t="s">
        <v>128</v>
      </c>
      <c r="C9" s="94"/>
      <c r="D9" s="80"/>
      <c r="E9" s="15"/>
      <c r="F9" s="15"/>
      <c r="G9" s="16"/>
      <c r="T9" s="1" t="s">
        <v>14</v>
      </c>
    </row>
    <row r="10" spans="2:20" x14ac:dyDescent="0.25">
      <c r="B10" s="14"/>
      <c r="C10" s="15"/>
      <c r="D10" s="15"/>
      <c r="E10" s="15"/>
      <c r="F10" s="15"/>
      <c r="G10" s="81">
        <v>43545</v>
      </c>
    </row>
    <row r="11" spans="2:20" x14ac:dyDescent="0.25">
      <c r="B11" s="22" t="s">
        <v>15</v>
      </c>
      <c r="C11" s="23" t="s">
        <v>16</v>
      </c>
      <c r="D11" s="24" t="s">
        <v>6</v>
      </c>
      <c r="E11" s="23" t="s">
        <v>7</v>
      </c>
      <c r="F11" s="23" t="s">
        <v>17</v>
      </c>
      <c r="G11" s="25" t="s">
        <v>87</v>
      </c>
    </row>
    <row r="12" spans="2:20" x14ac:dyDescent="0.25">
      <c r="B12" s="21" t="s">
        <v>0</v>
      </c>
      <c r="C12" s="57" t="s">
        <v>12</v>
      </c>
      <c r="D12" s="60">
        <v>43885</v>
      </c>
      <c r="E12" s="58" t="s">
        <v>159</v>
      </c>
      <c r="F12" s="59"/>
      <c r="G12" s="56" t="str">
        <f>+IF(C12="SI",IF(F12&lt;$G$10,"DESACTUALIZADO",""),"")</f>
        <v>DESACTUALIZADO</v>
      </c>
      <c r="H12" s="42">
        <f t="shared" ref="H12:H17" si="0">+IF(C12="N/A",1,0)</f>
        <v>0</v>
      </c>
      <c r="I12" s="42">
        <f t="shared" ref="I12:I17" si="1">+IF(C12="Si",1,0)</f>
        <v>1</v>
      </c>
      <c r="J12" s="42">
        <f t="shared" ref="J12:J17" si="2">+IF(C12="No",1,0)</f>
        <v>0</v>
      </c>
    </row>
    <row r="13" spans="2:20" x14ac:dyDescent="0.25">
      <c r="B13" s="21" t="s">
        <v>1</v>
      </c>
      <c r="C13" s="57" t="s">
        <v>12</v>
      </c>
      <c r="D13" s="60">
        <v>43726</v>
      </c>
      <c r="E13" s="58" t="s">
        <v>160</v>
      </c>
      <c r="F13" s="59">
        <v>44343</v>
      </c>
      <c r="G13" s="56" t="str">
        <f t="shared" ref="G13:G17" si="3">+IF(C13="SI",IF(F13&lt;$G$10,"DESACTUALIZADO",""),"")</f>
        <v/>
      </c>
      <c r="H13" s="42">
        <f t="shared" si="0"/>
        <v>0</v>
      </c>
      <c r="I13" s="42">
        <f t="shared" si="1"/>
        <v>1</v>
      </c>
      <c r="J13" s="42">
        <f t="shared" si="2"/>
        <v>0</v>
      </c>
    </row>
    <row r="14" spans="2:20" x14ac:dyDescent="0.25">
      <c r="B14" s="21" t="s">
        <v>2</v>
      </c>
      <c r="C14" s="57" t="s">
        <v>12</v>
      </c>
      <c r="D14" s="60">
        <v>43887</v>
      </c>
      <c r="E14" s="58" t="s">
        <v>161</v>
      </c>
      <c r="F14" s="59"/>
      <c r="G14" s="56" t="str">
        <f t="shared" si="3"/>
        <v>DESACTUALIZADO</v>
      </c>
      <c r="H14" s="42">
        <f t="shared" si="0"/>
        <v>0</v>
      </c>
      <c r="I14" s="42">
        <f t="shared" si="1"/>
        <v>1</v>
      </c>
      <c r="J14" s="42">
        <f t="shared" si="2"/>
        <v>0</v>
      </c>
      <c r="T14" s="49">
        <v>43545</v>
      </c>
    </row>
    <row r="15" spans="2:20" x14ac:dyDescent="0.25">
      <c r="B15" s="21" t="s">
        <v>3</v>
      </c>
      <c r="C15" s="57" t="s">
        <v>12</v>
      </c>
      <c r="D15" s="60">
        <v>43685</v>
      </c>
      <c r="E15" s="58" t="s">
        <v>162</v>
      </c>
      <c r="F15" s="59">
        <v>43875</v>
      </c>
      <c r="G15" s="56" t="str">
        <f t="shared" si="3"/>
        <v/>
      </c>
      <c r="H15" s="42">
        <f t="shared" si="0"/>
        <v>0</v>
      </c>
      <c r="I15" s="42">
        <f t="shared" si="1"/>
        <v>1</v>
      </c>
      <c r="J15" s="42">
        <f t="shared" si="2"/>
        <v>0</v>
      </c>
    </row>
    <row r="16" spans="2:20" x14ac:dyDescent="0.25">
      <c r="B16" s="21" t="s">
        <v>4</v>
      </c>
      <c r="C16" s="57" t="s">
        <v>12</v>
      </c>
      <c r="D16" s="60">
        <v>42408</v>
      </c>
      <c r="E16" s="58" t="s">
        <v>163</v>
      </c>
      <c r="F16" s="59">
        <v>44279</v>
      </c>
      <c r="G16" s="56" t="str">
        <f t="shared" si="3"/>
        <v/>
      </c>
      <c r="H16" s="42">
        <f t="shared" si="0"/>
        <v>0</v>
      </c>
      <c r="I16" s="42">
        <f t="shared" si="1"/>
        <v>1</v>
      </c>
      <c r="J16" s="42">
        <f t="shared" si="2"/>
        <v>0</v>
      </c>
    </row>
    <row r="17" spans="2:10" x14ac:dyDescent="0.25">
      <c r="B17" s="21" t="s">
        <v>5</v>
      </c>
      <c r="C17" s="57" t="s">
        <v>12</v>
      </c>
      <c r="D17" s="60">
        <v>43724</v>
      </c>
      <c r="E17" s="58" t="s">
        <v>160</v>
      </c>
      <c r="F17" s="59"/>
      <c r="G17" s="56" t="str">
        <f t="shared" si="3"/>
        <v>DESACTUALIZADO</v>
      </c>
      <c r="H17" s="42">
        <f t="shared" si="0"/>
        <v>0</v>
      </c>
      <c r="I17" s="42">
        <f t="shared" si="1"/>
        <v>1</v>
      </c>
      <c r="J17" s="42">
        <f t="shared" si="2"/>
        <v>0</v>
      </c>
    </row>
    <row r="18" spans="2:10" x14ac:dyDescent="0.25">
      <c r="B18" s="14"/>
      <c r="C18" s="15"/>
      <c r="D18" s="15"/>
      <c r="E18" s="15"/>
      <c r="F18" s="15"/>
      <c r="G18" s="16"/>
    </row>
    <row r="19" spans="2:10" ht="94.5" customHeight="1" thickBot="1" x14ac:dyDescent="0.3">
      <c r="B19" s="72" t="s">
        <v>102</v>
      </c>
      <c r="C19" s="91" t="s">
        <v>169</v>
      </c>
      <c r="D19" s="91"/>
      <c r="E19" s="91"/>
      <c r="F19" s="91"/>
      <c r="G19" s="92"/>
    </row>
  </sheetData>
  <sheetProtection algorithmName="SHA-512" hashValue="678u2HcNEL4JGQ7xicFOz0k/sSoNaoiSp508kdxKxvQ4eapnU6CIE2xIBkOiWu553Z3j5D2BJ48a0s2IoPgf1g==" saltValue="i8uwVTOFvUGJfKZ99Y2WrA==" spinCount="100000" sheet="1" objects="1" scenarios="1"/>
  <mergeCells count="3">
    <mergeCell ref="B7:G7"/>
    <mergeCell ref="C19:G19"/>
    <mergeCell ref="B9:C9"/>
  </mergeCells>
  <dataValidations count="3">
    <dataValidation type="list" allowBlank="1" showInputMessage="1" showErrorMessage="1" sqref="C12:C17">
      <formula1>$T$7:$T$9</formula1>
    </dataValidation>
    <dataValidation type="date" allowBlank="1" showInputMessage="1" showErrorMessage="1" sqref="D9">
      <formula1>44378</formula1>
      <formula2>44439</formula2>
    </dataValidation>
    <dataValidation type="date" allowBlank="1" showInputMessage="1" showErrorMessage="1" sqref="D12:D17 F12:F17">
      <formula1>40544</formula1>
      <formula2>44439</formula2>
    </dataValidation>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B1:V25"/>
  <sheetViews>
    <sheetView showGridLines="0" topLeftCell="C1" zoomScale="80" zoomScaleNormal="80" workbookViewId="0">
      <selection activeCell="C21" sqref="C21:G24"/>
    </sheetView>
  </sheetViews>
  <sheetFormatPr baseColWidth="10" defaultRowHeight="15" x14ac:dyDescent="0.25"/>
  <cols>
    <col min="1" max="1" width="3.85546875" style="1" customWidth="1"/>
    <col min="2" max="2" width="11.42578125" style="1"/>
    <col min="3" max="3" width="48.140625" style="1" bestFit="1" customWidth="1"/>
    <col min="4" max="4" width="20.85546875" style="1" customWidth="1"/>
    <col min="5" max="5" width="6.28515625" style="1" customWidth="1"/>
    <col min="6" max="6" width="41.42578125" style="1" customWidth="1"/>
    <col min="7" max="7" width="24.140625" style="1" customWidth="1"/>
    <col min="8" max="8" width="7.28515625" style="1" customWidth="1"/>
    <col min="9" max="16384" width="11.42578125" style="1"/>
  </cols>
  <sheetData>
    <row r="1" spans="2:22" ht="15.75" thickBot="1" x14ac:dyDescent="0.3"/>
    <row r="2" spans="2:22" x14ac:dyDescent="0.25">
      <c r="B2" s="29"/>
      <c r="C2" s="30"/>
      <c r="D2" s="30"/>
      <c r="E2" s="30"/>
      <c r="F2" s="30"/>
      <c r="G2" s="30"/>
      <c r="H2" s="31"/>
    </row>
    <row r="3" spans="2:22" x14ac:dyDescent="0.25">
      <c r="B3" s="14"/>
      <c r="C3" s="15"/>
      <c r="D3" s="15"/>
      <c r="E3" s="15"/>
      <c r="F3" s="15"/>
      <c r="G3" s="15"/>
      <c r="H3" s="16"/>
      <c r="V3" s="28">
        <f>+IF(D12&lt;=10,D12,IF(ROUNDDOWN(D12*10%,0)&lt;10,10,ROUNDDOWN(D12*10%,0)))</f>
        <v>2</v>
      </c>
    </row>
    <row r="4" spans="2:22" x14ac:dyDescent="0.25">
      <c r="B4" s="14"/>
      <c r="C4" s="15"/>
      <c r="D4" s="15"/>
      <c r="E4" s="15"/>
      <c r="F4" s="15"/>
      <c r="G4" s="15"/>
      <c r="H4" s="16"/>
    </row>
    <row r="5" spans="2:22" x14ac:dyDescent="0.25">
      <c r="B5" s="14"/>
      <c r="C5" s="15"/>
      <c r="D5" s="15"/>
      <c r="E5" s="15"/>
      <c r="F5" s="15"/>
      <c r="G5" s="15"/>
      <c r="H5" s="16"/>
    </row>
    <row r="6" spans="2:22" ht="15" customHeight="1" x14ac:dyDescent="0.25">
      <c r="B6" s="14"/>
      <c r="C6" s="27"/>
      <c r="D6" s="27"/>
      <c r="E6" s="27"/>
      <c r="G6" s="32"/>
      <c r="H6" s="33"/>
    </row>
    <row r="7" spans="2:22" ht="17.25" customHeight="1" x14ac:dyDescent="0.35">
      <c r="B7" s="14"/>
      <c r="C7" s="20" t="s">
        <v>118</v>
      </c>
      <c r="D7" s="60"/>
      <c r="E7" s="26"/>
      <c r="F7" s="95" t="str">
        <f>"Seleccione una muestra de "&amp;V3&amp;" abogados activos y complete la siguiente tabla"</f>
        <v>Seleccione una muestra de 2 abogados activos y complete la siguiente tabla</v>
      </c>
      <c r="G7" s="96"/>
      <c r="H7" s="33"/>
    </row>
    <row r="8" spans="2:22" x14ac:dyDescent="0.25">
      <c r="B8" s="14"/>
      <c r="D8" s="15"/>
      <c r="E8" s="15"/>
      <c r="F8" s="97"/>
      <c r="G8" s="98"/>
      <c r="H8" s="16"/>
      <c r="T8" s="1" t="s">
        <v>13</v>
      </c>
    </row>
    <row r="9" spans="2:22" ht="23.25" x14ac:dyDescent="0.25">
      <c r="B9" s="14"/>
      <c r="C9" s="34" t="s">
        <v>134</v>
      </c>
      <c r="E9" s="6"/>
      <c r="F9" s="24" t="s">
        <v>106</v>
      </c>
      <c r="G9" s="24" t="s">
        <v>19</v>
      </c>
      <c r="H9" s="16"/>
      <c r="T9" s="1" t="s">
        <v>14</v>
      </c>
    </row>
    <row r="10" spans="2:22" x14ac:dyDescent="0.25">
      <c r="B10" s="14"/>
      <c r="C10" s="23" t="s">
        <v>135</v>
      </c>
      <c r="D10" s="23" t="s">
        <v>23</v>
      </c>
      <c r="E10" s="6"/>
      <c r="F10" s="20" t="s">
        <v>103</v>
      </c>
      <c r="G10" s="57">
        <v>2</v>
      </c>
      <c r="H10" s="16"/>
    </row>
    <row r="11" spans="2:22" x14ac:dyDescent="0.25">
      <c r="B11" s="14"/>
      <c r="C11" s="20" t="s">
        <v>21</v>
      </c>
      <c r="D11" s="57">
        <v>2</v>
      </c>
      <c r="E11" s="6"/>
      <c r="F11" s="20" t="s">
        <v>104</v>
      </c>
      <c r="G11" s="57">
        <v>2</v>
      </c>
      <c r="H11" s="16"/>
    </row>
    <row r="12" spans="2:22" x14ac:dyDescent="0.25">
      <c r="B12" s="14"/>
      <c r="C12" s="20" t="s">
        <v>22</v>
      </c>
      <c r="D12" s="57">
        <v>2</v>
      </c>
      <c r="E12" s="6"/>
      <c r="F12" s="20" t="s">
        <v>105</v>
      </c>
      <c r="G12" s="57">
        <v>2</v>
      </c>
      <c r="H12" s="16"/>
    </row>
    <row r="13" spans="2:22" x14ac:dyDescent="0.25">
      <c r="B13" s="14"/>
      <c r="C13" s="20" t="s">
        <v>26</v>
      </c>
      <c r="D13" s="57">
        <v>2</v>
      </c>
      <c r="E13" s="6"/>
      <c r="F13" s="53" t="s">
        <v>111</v>
      </c>
      <c r="G13" s="52"/>
      <c r="H13" s="16"/>
    </row>
    <row r="14" spans="2:22" x14ac:dyDescent="0.25">
      <c r="B14" s="14"/>
      <c r="C14" s="20" t="s">
        <v>20</v>
      </c>
      <c r="D14" s="57">
        <v>2</v>
      </c>
      <c r="E14" s="6"/>
      <c r="F14" s="54" t="s">
        <v>112</v>
      </c>
      <c r="G14" s="55"/>
      <c r="H14" s="16"/>
    </row>
    <row r="15" spans="2:22" x14ac:dyDescent="0.25">
      <c r="B15" s="14"/>
      <c r="E15" s="6"/>
      <c r="H15" s="16"/>
    </row>
    <row r="16" spans="2:22" x14ac:dyDescent="0.25">
      <c r="B16" s="14"/>
      <c r="C16" s="23" t="s">
        <v>24</v>
      </c>
      <c r="D16" s="23" t="s">
        <v>23</v>
      </c>
      <c r="E16" s="6"/>
      <c r="F16" s="24" t="s">
        <v>115</v>
      </c>
      <c r="G16" s="24" t="s">
        <v>19</v>
      </c>
      <c r="H16" s="16"/>
    </row>
    <row r="17" spans="2:8" x14ac:dyDescent="0.25">
      <c r="B17" s="14"/>
      <c r="C17" s="20" t="s">
        <v>137</v>
      </c>
      <c r="D17" s="57">
        <v>0</v>
      </c>
      <c r="E17" s="6"/>
      <c r="F17" s="20" t="s">
        <v>119</v>
      </c>
      <c r="G17" s="57">
        <v>2</v>
      </c>
      <c r="H17" s="16"/>
    </row>
    <row r="18" spans="2:8" x14ac:dyDescent="0.25">
      <c r="B18" s="14"/>
      <c r="C18" s="20" t="s">
        <v>136</v>
      </c>
      <c r="D18" s="57">
        <v>0</v>
      </c>
      <c r="E18" s="6"/>
      <c r="F18" s="50" t="s">
        <v>88</v>
      </c>
      <c r="G18" s="57">
        <v>0</v>
      </c>
      <c r="H18" s="16"/>
    </row>
    <row r="19" spans="2:8" x14ac:dyDescent="0.25">
      <c r="B19" s="14"/>
      <c r="C19" s="67"/>
      <c r="E19" s="6"/>
      <c r="F19" s="20" t="s">
        <v>108</v>
      </c>
      <c r="G19" s="57">
        <v>0</v>
      </c>
      <c r="H19" s="16"/>
    </row>
    <row r="20" spans="2:8" ht="15.75" thickBot="1" x14ac:dyDescent="0.3">
      <c r="B20" s="14"/>
      <c r="C20" s="67" t="s">
        <v>107</v>
      </c>
      <c r="D20" s="75"/>
      <c r="E20" s="6"/>
      <c r="F20" s="73" t="s">
        <v>25</v>
      </c>
      <c r="G20" s="74">
        <v>0</v>
      </c>
      <c r="H20" s="16"/>
    </row>
    <row r="21" spans="2:8" x14ac:dyDescent="0.25">
      <c r="B21" s="14"/>
      <c r="C21" s="99" t="s">
        <v>170</v>
      </c>
      <c r="D21" s="100"/>
      <c r="E21" s="100"/>
      <c r="F21" s="100"/>
      <c r="G21" s="101"/>
      <c r="H21" s="16"/>
    </row>
    <row r="22" spans="2:8" x14ac:dyDescent="0.25">
      <c r="B22" s="14"/>
      <c r="C22" s="102"/>
      <c r="D22" s="103"/>
      <c r="E22" s="103"/>
      <c r="F22" s="103"/>
      <c r="G22" s="104"/>
      <c r="H22" s="16"/>
    </row>
    <row r="23" spans="2:8" x14ac:dyDescent="0.25">
      <c r="B23" s="14"/>
      <c r="C23" s="102"/>
      <c r="D23" s="103"/>
      <c r="E23" s="103"/>
      <c r="F23" s="103"/>
      <c r="G23" s="104"/>
      <c r="H23" s="16"/>
    </row>
    <row r="24" spans="2:8" ht="15.75" thickBot="1" x14ac:dyDescent="0.3">
      <c r="B24" s="14"/>
      <c r="C24" s="105"/>
      <c r="D24" s="106"/>
      <c r="E24" s="106"/>
      <c r="F24" s="106"/>
      <c r="G24" s="107"/>
      <c r="H24" s="16"/>
    </row>
    <row r="25" spans="2:8" ht="15.75" thickBot="1" x14ac:dyDescent="0.3">
      <c r="B25" s="17"/>
      <c r="C25" s="18"/>
      <c r="D25" s="18"/>
      <c r="E25" s="18"/>
      <c r="F25" s="18"/>
      <c r="G25" s="18"/>
      <c r="H25" s="19"/>
    </row>
  </sheetData>
  <sheetProtection algorithmName="SHA-512" hashValue="rb/3VNYOaOrNAKfVd2Bu97DAaTMB+8ludFMeJSLRVTY3sRYluz0fBeQimwuoyy+y566A+D8mXHiEMGfHIWwLyA==" saltValue="23gwLC8xRSDKhOIJw8RYyg==" spinCount="100000" sheet="1"/>
  <mergeCells count="2">
    <mergeCell ref="F7:G8"/>
    <mergeCell ref="C21:G24"/>
  </mergeCells>
  <dataValidations count="1">
    <dataValidation type="date" allowBlank="1" showInputMessage="1" showErrorMessage="1" sqref="D7">
      <formula1>44378</formula1>
      <formula2>44439</formula2>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4"/>
  <dimension ref="B1:W34"/>
  <sheetViews>
    <sheetView showGridLines="0" topLeftCell="A9" zoomScale="90" zoomScaleNormal="90" workbookViewId="0">
      <selection activeCell="D8" sqref="D8"/>
    </sheetView>
  </sheetViews>
  <sheetFormatPr baseColWidth="10" defaultRowHeight="15" x14ac:dyDescent="0.25"/>
  <cols>
    <col min="1" max="1" width="3.85546875" style="1" customWidth="1"/>
    <col min="2" max="2" width="11.42578125" style="1"/>
    <col min="3" max="3" width="56.5703125" style="1" bestFit="1" customWidth="1"/>
    <col min="4" max="4" width="15.28515625" style="1" customWidth="1"/>
    <col min="5" max="5" width="6.28515625" style="1" customWidth="1"/>
    <col min="6" max="6" width="55.85546875" style="1" bestFit="1" customWidth="1"/>
    <col min="7" max="7" width="11.28515625" style="1" customWidth="1"/>
    <col min="8" max="8" width="15.28515625" style="1" customWidth="1"/>
    <col min="9" max="9" width="7.28515625" style="1" customWidth="1"/>
    <col min="10" max="16384" width="11.42578125" style="1"/>
  </cols>
  <sheetData>
    <row r="1" spans="2:23" ht="15.75" thickBot="1" x14ac:dyDescent="0.3"/>
    <row r="2" spans="2:23" ht="9" customHeight="1" x14ac:dyDescent="0.25">
      <c r="B2" s="29"/>
      <c r="C2" s="30"/>
      <c r="D2" s="30"/>
      <c r="E2" s="30"/>
      <c r="F2" s="30"/>
      <c r="G2" s="30"/>
      <c r="H2" s="30"/>
      <c r="I2" s="31"/>
    </row>
    <row r="3" spans="2:23" x14ac:dyDescent="0.25">
      <c r="B3" s="14"/>
      <c r="C3" s="15"/>
      <c r="D3" s="15"/>
      <c r="E3" s="15"/>
      <c r="F3" s="15"/>
      <c r="G3" s="15"/>
      <c r="H3" s="15"/>
      <c r="I3" s="16"/>
      <c r="W3" s="28">
        <f>+IF(D17&lt;=10,D17,IF(ROUNDDOWN(D17*10%,0)&lt;10,10,ROUNDDOWN(D17*10%,0)))</f>
        <v>0</v>
      </c>
    </row>
    <row r="4" spans="2:23" x14ac:dyDescent="0.25">
      <c r="B4" s="14"/>
      <c r="C4" s="15"/>
      <c r="D4" s="15"/>
      <c r="E4" s="15"/>
      <c r="F4" s="15"/>
      <c r="G4" s="15"/>
      <c r="H4" s="15"/>
      <c r="I4" s="16"/>
    </row>
    <row r="5" spans="2:23" ht="9" customHeight="1" x14ac:dyDescent="0.25">
      <c r="B5" s="14"/>
      <c r="C5" s="15"/>
      <c r="D5" s="15"/>
      <c r="E5" s="15"/>
      <c r="F5" s="15"/>
      <c r="G5" s="15"/>
      <c r="H5" s="15"/>
      <c r="I5" s="16"/>
    </row>
    <row r="6" spans="2:23" ht="19.5" customHeight="1" x14ac:dyDescent="0.25">
      <c r="B6" s="14"/>
      <c r="C6" s="111" t="s">
        <v>74</v>
      </c>
      <c r="D6" s="111"/>
      <c r="E6" s="111"/>
      <c r="F6" s="111"/>
      <c r="G6" s="111"/>
      <c r="H6" s="111"/>
      <c r="I6" s="33"/>
    </row>
    <row r="7" spans="2:23" x14ac:dyDescent="0.25">
      <c r="B7" s="14"/>
      <c r="C7" s="15"/>
      <c r="D7" s="15"/>
      <c r="E7" s="15"/>
      <c r="F7" s="15"/>
      <c r="G7" s="15"/>
      <c r="H7" s="15"/>
      <c r="I7" s="16"/>
      <c r="U7" s="1" t="s">
        <v>13</v>
      </c>
    </row>
    <row r="8" spans="2:23" x14ac:dyDescent="0.25">
      <c r="B8" s="14"/>
      <c r="C8" s="23" t="s">
        <v>120</v>
      </c>
      <c r="D8" s="60"/>
      <c r="E8" s="6"/>
      <c r="F8" s="37" t="s">
        <v>114</v>
      </c>
      <c r="G8" s="37" t="s">
        <v>18</v>
      </c>
      <c r="H8" s="15"/>
      <c r="I8" s="16"/>
      <c r="U8" s="1" t="s">
        <v>14</v>
      </c>
    </row>
    <row r="9" spans="2:23" x14ac:dyDescent="0.25">
      <c r="B9" s="14"/>
      <c r="E9" s="6"/>
      <c r="F9" s="20" t="s">
        <v>27</v>
      </c>
      <c r="G9" s="57">
        <v>0</v>
      </c>
      <c r="H9" s="15"/>
      <c r="I9" s="16"/>
    </row>
    <row r="10" spans="2:23" x14ac:dyDescent="0.25">
      <c r="B10" s="14"/>
      <c r="C10" s="23" t="s">
        <v>139</v>
      </c>
      <c r="D10" s="23" t="s">
        <v>23</v>
      </c>
      <c r="E10" s="6"/>
      <c r="F10" s="20" t="s">
        <v>66</v>
      </c>
      <c r="G10" s="57" t="s">
        <v>165</v>
      </c>
      <c r="H10" s="15"/>
      <c r="I10" s="16"/>
    </row>
    <row r="11" spans="2:23" x14ac:dyDescent="0.25">
      <c r="B11" s="14"/>
      <c r="C11" s="20" t="s">
        <v>28</v>
      </c>
      <c r="D11" s="57">
        <v>69</v>
      </c>
      <c r="E11" s="6"/>
      <c r="F11" s="20" t="s">
        <v>91</v>
      </c>
      <c r="G11" s="57">
        <v>0</v>
      </c>
      <c r="H11" s="15"/>
      <c r="I11" s="16"/>
    </row>
    <row r="12" spans="2:23" x14ac:dyDescent="0.25">
      <c r="B12" s="14"/>
      <c r="C12" s="20" t="s">
        <v>29</v>
      </c>
      <c r="D12" s="57">
        <v>67</v>
      </c>
      <c r="E12" s="6"/>
      <c r="F12" s="38" t="s">
        <v>154</v>
      </c>
      <c r="I12" s="16"/>
    </row>
    <row r="13" spans="2:23" x14ac:dyDescent="0.25">
      <c r="B13" s="14"/>
      <c r="C13" s="20" t="s">
        <v>89</v>
      </c>
      <c r="D13" s="57">
        <v>0</v>
      </c>
      <c r="E13" s="6"/>
      <c r="F13" s="38" t="s">
        <v>92</v>
      </c>
      <c r="I13" s="16"/>
    </row>
    <row r="14" spans="2:23" x14ac:dyDescent="0.25">
      <c r="B14" s="14"/>
      <c r="C14" s="38" t="s">
        <v>155</v>
      </c>
      <c r="E14" s="6"/>
      <c r="F14" s="24" t="s">
        <v>34</v>
      </c>
      <c r="G14" s="24" t="s">
        <v>23</v>
      </c>
      <c r="I14" s="16"/>
    </row>
    <row r="15" spans="2:23" x14ac:dyDescent="0.25">
      <c r="B15" s="14"/>
      <c r="C15" s="23" t="s">
        <v>138</v>
      </c>
      <c r="D15" s="23" t="s">
        <v>23</v>
      </c>
      <c r="E15" s="6"/>
      <c r="F15" s="20" t="s">
        <v>142</v>
      </c>
      <c r="G15" s="57">
        <v>27</v>
      </c>
      <c r="I15" s="16"/>
    </row>
    <row r="16" spans="2:23" x14ac:dyDescent="0.25">
      <c r="B16" s="14"/>
      <c r="C16" s="20" t="s">
        <v>156</v>
      </c>
      <c r="D16" s="57">
        <v>0</v>
      </c>
      <c r="E16" s="6"/>
      <c r="F16" s="20" t="s">
        <v>143</v>
      </c>
      <c r="G16" s="57">
        <v>1</v>
      </c>
      <c r="H16" s="15"/>
      <c r="I16" s="16"/>
    </row>
    <row r="17" spans="2:9" x14ac:dyDescent="0.25">
      <c r="B17" s="14"/>
      <c r="C17" s="20" t="s">
        <v>157</v>
      </c>
      <c r="D17" s="57">
        <v>0</v>
      </c>
      <c r="E17" s="6"/>
      <c r="F17" s="20" t="s">
        <v>144</v>
      </c>
      <c r="G17" s="57">
        <v>24</v>
      </c>
      <c r="H17" s="15"/>
      <c r="I17" s="16"/>
    </row>
    <row r="18" spans="2:9" x14ac:dyDescent="0.25">
      <c r="B18" s="14"/>
      <c r="C18" s="38" t="s">
        <v>158</v>
      </c>
      <c r="E18" s="6"/>
      <c r="F18" s="20" t="s">
        <v>36</v>
      </c>
      <c r="G18" s="57">
        <v>2</v>
      </c>
      <c r="H18" s="15"/>
      <c r="I18" s="16"/>
    </row>
    <row r="19" spans="2:9" x14ac:dyDescent="0.25">
      <c r="B19" s="14"/>
      <c r="E19" s="6"/>
      <c r="H19" s="15"/>
      <c r="I19" s="16"/>
    </row>
    <row r="20" spans="2:9" ht="29.25" customHeight="1" x14ac:dyDescent="0.25">
      <c r="B20" s="14"/>
      <c r="C20" s="51" t="s">
        <v>33</v>
      </c>
      <c r="D20" s="51" t="s">
        <v>23</v>
      </c>
      <c r="E20" s="6"/>
      <c r="F20" s="39" t="s">
        <v>113</v>
      </c>
      <c r="G20" s="39" t="s">
        <v>31</v>
      </c>
      <c r="H20" s="40" t="s">
        <v>73</v>
      </c>
      <c r="I20" s="16"/>
    </row>
    <row r="21" spans="2:9" x14ac:dyDescent="0.25">
      <c r="B21" s="14"/>
      <c r="C21" s="68" t="s">
        <v>140</v>
      </c>
      <c r="D21" s="69">
        <v>80</v>
      </c>
      <c r="E21" s="6"/>
      <c r="F21" s="20" t="s">
        <v>69</v>
      </c>
      <c r="G21" s="57">
        <v>1</v>
      </c>
      <c r="H21" s="57"/>
      <c r="I21" s="16"/>
    </row>
    <row r="22" spans="2:9" ht="15" customHeight="1" x14ac:dyDescent="0.25">
      <c r="B22" s="14"/>
      <c r="C22" s="68" t="s">
        <v>90</v>
      </c>
      <c r="D22" s="69">
        <v>11</v>
      </c>
      <c r="E22" s="6"/>
      <c r="F22" s="20" t="s">
        <v>70</v>
      </c>
      <c r="G22" s="57">
        <v>6</v>
      </c>
      <c r="H22" s="57"/>
      <c r="I22" s="16"/>
    </row>
    <row r="23" spans="2:9" ht="24.75" x14ac:dyDescent="0.25">
      <c r="B23" s="14"/>
      <c r="C23" s="79" t="s">
        <v>141</v>
      </c>
      <c r="D23" s="79"/>
      <c r="E23" s="6"/>
      <c r="F23" s="20" t="s">
        <v>71</v>
      </c>
      <c r="G23" s="57">
        <v>17</v>
      </c>
      <c r="H23" s="57">
        <v>1</v>
      </c>
      <c r="I23" s="16"/>
    </row>
    <row r="24" spans="2:9" x14ac:dyDescent="0.25">
      <c r="B24" s="14"/>
      <c r="C24" s="15"/>
      <c r="E24" s="6"/>
      <c r="F24" s="20" t="s">
        <v>72</v>
      </c>
      <c r="G24" s="57">
        <v>1</v>
      </c>
      <c r="H24" s="57">
        <v>1</v>
      </c>
      <c r="I24" s="16"/>
    </row>
    <row r="25" spans="2:9" ht="30" customHeight="1" x14ac:dyDescent="0.25">
      <c r="B25" s="14"/>
      <c r="C25" s="83" t="str">
        <f>"Seleccione "&amp;W3&amp;" procesos teminados en el  primer semestre de 2021 y llene la siguiente tabla:"</f>
        <v>Seleccione 0 procesos teminados en el  primer semestre de 2021 y llene la siguiente tabla:</v>
      </c>
      <c r="D25" s="76"/>
      <c r="E25" s="6"/>
      <c r="F25" s="112" t="s">
        <v>145</v>
      </c>
      <c r="G25" s="112"/>
      <c r="H25" s="112"/>
      <c r="I25" s="16"/>
    </row>
    <row r="26" spans="2:9" ht="15.75" thickBot="1" x14ac:dyDescent="0.3">
      <c r="B26" s="14"/>
      <c r="C26" s="77"/>
      <c r="D26" s="78"/>
      <c r="E26" s="6"/>
      <c r="F26" s="70"/>
      <c r="G26" s="15"/>
      <c r="H26" s="15"/>
      <c r="I26" s="16"/>
    </row>
    <row r="27" spans="2:9" ht="15.75" thickBot="1" x14ac:dyDescent="0.3">
      <c r="B27" s="14"/>
      <c r="C27" s="51" t="s">
        <v>101</v>
      </c>
      <c r="D27" s="51" t="s">
        <v>23</v>
      </c>
      <c r="E27" s="6"/>
      <c r="F27" s="108" t="s">
        <v>100</v>
      </c>
      <c r="G27" s="109"/>
      <c r="H27" s="110"/>
      <c r="I27" s="16"/>
    </row>
    <row r="28" spans="2:9" x14ac:dyDescent="0.25">
      <c r="B28" s="14"/>
      <c r="C28" s="20" t="s">
        <v>93</v>
      </c>
      <c r="D28" s="57"/>
      <c r="E28" s="6"/>
      <c r="F28" s="99" t="s">
        <v>166</v>
      </c>
      <c r="G28" s="100"/>
      <c r="H28" s="101"/>
      <c r="I28" s="16"/>
    </row>
    <row r="29" spans="2:9" x14ac:dyDescent="0.25">
      <c r="B29" s="14"/>
      <c r="C29" s="20" t="s">
        <v>94</v>
      </c>
      <c r="D29" s="57"/>
      <c r="E29" s="6"/>
      <c r="F29" s="102"/>
      <c r="G29" s="103"/>
      <c r="H29" s="104"/>
      <c r="I29" s="16"/>
    </row>
    <row r="30" spans="2:9" x14ac:dyDescent="0.25">
      <c r="B30" s="14"/>
      <c r="C30" s="20" t="s">
        <v>95</v>
      </c>
      <c r="D30" s="57"/>
      <c r="E30" s="6"/>
      <c r="F30" s="102"/>
      <c r="G30" s="103"/>
      <c r="H30" s="104"/>
      <c r="I30" s="16"/>
    </row>
    <row r="31" spans="2:9" x14ac:dyDescent="0.25">
      <c r="B31" s="14"/>
      <c r="C31" s="20" t="s">
        <v>96</v>
      </c>
      <c r="D31" s="57"/>
      <c r="E31" s="6"/>
      <c r="F31" s="102"/>
      <c r="G31" s="103"/>
      <c r="H31" s="104"/>
      <c r="I31" s="16"/>
    </row>
    <row r="32" spans="2:9" x14ac:dyDescent="0.25">
      <c r="B32" s="14"/>
      <c r="C32" s="20" t="s">
        <v>97</v>
      </c>
      <c r="D32" s="57"/>
      <c r="E32" s="6"/>
      <c r="F32" s="102"/>
      <c r="G32" s="103"/>
      <c r="H32" s="104"/>
      <c r="I32" s="16"/>
    </row>
    <row r="33" spans="2:9" ht="15.75" thickBot="1" x14ac:dyDescent="0.3">
      <c r="B33" s="14"/>
      <c r="C33" s="15"/>
      <c r="E33" s="6"/>
      <c r="F33" s="105"/>
      <c r="G33" s="106"/>
      <c r="H33" s="107"/>
      <c r="I33" s="16"/>
    </row>
    <row r="34" spans="2:9" ht="15.75" thickBot="1" x14ac:dyDescent="0.3">
      <c r="B34" s="17"/>
      <c r="C34" s="18"/>
      <c r="D34" s="18"/>
      <c r="E34" s="18"/>
      <c r="F34" s="18"/>
      <c r="G34" s="18"/>
      <c r="H34" s="18"/>
      <c r="I34" s="19"/>
    </row>
  </sheetData>
  <sheetProtection algorithmName="SHA-512" hashValue="1LQzvxd3FK+E90SQLLzX5Rai2EmYBOBma43kWnmDwskYenMl6bYZx6NaN4CKcWv/yZGRSCPbvwyj2t2pdqNHcA==" saltValue="YE6ZbfAsPhu0GVoeu6CeMg==" spinCount="100000" sheet="1" objects="1" scenarios="1"/>
  <mergeCells count="4">
    <mergeCell ref="F27:H27"/>
    <mergeCell ref="F28:H33"/>
    <mergeCell ref="C6:H6"/>
    <mergeCell ref="F25:H25"/>
  </mergeCells>
  <dataValidations count="1">
    <dataValidation type="date" allowBlank="1" showInputMessage="1" showErrorMessage="1" sqref="D8">
      <formula1>44378</formula1>
      <formula2>44439</formula2>
    </dataValidation>
  </dataValidations>
  <pageMargins left="0.7" right="0.7" top="0.75" bottom="0.75" header="0.3" footer="0.3"/>
  <pageSetup orientation="portrait"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B1:V23"/>
  <sheetViews>
    <sheetView showGridLines="0" topLeftCell="B1" zoomScale="90" zoomScaleNormal="90" workbookViewId="0">
      <selection activeCell="F17" sqref="F17:G22"/>
    </sheetView>
  </sheetViews>
  <sheetFormatPr baseColWidth="10" defaultRowHeight="15" x14ac:dyDescent="0.25"/>
  <cols>
    <col min="1" max="1" width="3.85546875" style="1" customWidth="1"/>
    <col min="2" max="2" width="11.42578125" style="1"/>
    <col min="3" max="3" width="50.85546875" style="1" bestFit="1" customWidth="1"/>
    <col min="4" max="4" width="20.85546875" style="1" customWidth="1"/>
    <col min="5" max="5" width="6.28515625" style="1" customWidth="1"/>
    <col min="6" max="6" width="47.85546875" style="1" bestFit="1" customWidth="1"/>
    <col min="7" max="7" width="24.140625" style="1" customWidth="1"/>
    <col min="8" max="8" width="7.28515625" style="1" customWidth="1"/>
    <col min="9" max="16384" width="11.42578125" style="1"/>
  </cols>
  <sheetData>
    <row r="1" spans="2:22" ht="15.75" thickBot="1" x14ac:dyDescent="0.3"/>
    <row r="2" spans="2:22" x14ac:dyDescent="0.25">
      <c r="B2" s="29"/>
      <c r="C2" s="30"/>
      <c r="D2" s="30"/>
      <c r="E2" s="30"/>
      <c r="F2" s="30"/>
      <c r="G2" s="30"/>
      <c r="H2" s="31"/>
      <c r="V2" s="1">
        <f>+D13+D14</f>
        <v>2</v>
      </c>
    </row>
    <row r="3" spans="2:22" x14ac:dyDescent="0.25">
      <c r="B3" s="14"/>
      <c r="C3" s="15"/>
      <c r="D3" s="15"/>
      <c r="E3" s="15"/>
      <c r="F3" s="15"/>
      <c r="G3" s="15"/>
      <c r="H3" s="16"/>
      <c r="V3" s="28">
        <f>+IF(V2&lt;=20,V2,IF(ROUNDDOWN(V2*10%,0)&lt;20,20,ROUNDDOWN(V2*10%,0)))</f>
        <v>2</v>
      </c>
    </row>
    <row r="4" spans="2:22" x14ac:dyDescent="0.25">
      <c r="B4" s="14"/>
      <c r="C4" s="15"/>
      <c r="D4" s="15"/>
      <c r="E4" s="15"/>
      <c r="F4" s="15"/>
      <c r="G4" s="15"/>
      <c r="H4" s="16"/>
    </row>
    <row r="5" spans="2:22" x14ac:dyDescent="0.25">
      <c r="B5" s="14"/>
      <c r="C5" s="15"/>
      <c r="D5" s="15"/>
      <c r="E5" s="15"/>
      <c r="F5" s="15"/>
      <c r="G5" s="15"/>
      <c r="H5" s="16"/>
    </row>
    <row r="6" spans="2:22" ht="15" customHeight="1" x14ac:dyDescent="0.25">
      <c r="B6" s="14"/>
      <c r="C6" s="27"/>
      <c r="D6" s="27"/>
      <c r="E6" s="27"/>
      <c r="G6" s="32"/>
      <c r="H6" s="33"/>
    </row>
    <row r="7" spans="2:22" ht="23.25" x14ac:dyDescent="0.25">
      <c r="B7" s="14"/>
      <c r="C7" s="111" t="s">
        <v>56</v>
      </c>
      <c r="D7" s="111"/>
      <c r="E7" s="111"/>
      <c r="F7" s="111"/>
      <c r="G7" s="111"/>
      <c r="H7" s="33"/>
    </row>
    <row r="8" spans="2:22" x14ac:dyDescent="0.25">
      <c r="B8" s="14"/>
      <c r="C8" s="15"/>
      <c r="D8" s="15"/>
      <c r="E8" s="15"/>
      <c r="H8" s="16"/>
      <c r="T8" s="1" t="s">
        <v>13</v>
      </c>
    </row>
    <row r="9" spans="2:22" ht="15" customHeight="1" x14ac:dyDescent="0.25">
      <c r="B9" s="14"/>
      <c r="C9" s="23" t="s">
        <v>146</v>
      </c>
      <c r="D9" s="23" t="s">
        <v>23</v>
      </c>
      <c r="E9" s="6"/>
      <c r="F9" s="95" t="str">
        <f>"Seleccione una muestra de "&amp;V3&amp;" prejudiciales activos registrados antes de 31 de diciembre de 2020 y complete la siguiente tabla"</f>
        <v>Seleccione una muestra de 2 prejudiciales activos registrados antes de 31 de diciembre de 2020 y complete la siguiente tabla</v>
      </c>
      <c r="G9" s="96"/>
      <c r="H9" s="16"/>
      <c r="T9" s="1" t="s">
        <v>14</v>
      </c>
    </row>
    <row r="10" spans="2:22" x14ac:dyDescent="0.25">
      <c r="B10" s="14"/>
      <c r="C10" s="20" t="s">
        <v>55</v>
      </c>
      <c r="D10" s="57">
        <v>0</v>
      </c>
      <c r="E10" s="6"/>
      <c r="F10" s="97"/>
      <c r="G10" s="98"/>
      <c r="H10" s="16"/>
    </row>
    <row r="11" spans="2:22" x14ac:dyDescent="0.25">
      <c r="B11" s="14"/>
      <c r="C11" s="20" t="s">
        <v>57</v>
      </c>
      <c r="D11" s="57">
        <v>2</v>
      </c>
      <c r="E11" s="6"/>
      <c r="F11" s="24" t="s">
        <v>33</v>
      </c>
      <c r="G11" s="24" t="s">
        <v>59</v>
      </c>
      <c r="H11" s="16"/>
    </row>
    <row r="12" spans="2:22" x14ac:dyDescent="0.25">
      <c r="B12" s="14"/>
      <c r="C12" s="20" t="s">
        <v>147</v>
      </c>
      <c r="D12" s="57">
        <v>0</v>
      </c>
      <c r="E12" s="6"/>
      <c r="F12" s="36" t="s">
        <v>60</v>
      </c>
      <c r="G12" s="62">
        <v>2</v>
      </c>
      <c r="H12" s="16"/>
    </row>
    <row r="13" spans="2:22" x14ac:dyDescent="0.25">
      <c r="B13" s="14"/>
      <c r="C13" s="20" t="s">
        <v>148</v>
      </c>
      <c r="D13" s="57">
        <v>1</v>
      </c>
      <c r="E13" s="6"/>
      <c r="F13" s="20" t="s">
        <v>61</v>
      </c>
      <c r="G13" s="57">
        <v>0</v>
      </c>
      <c r="H13" s="16"/>
    </row>
    <row r="14" spans="2:22" x14ac:dyDescent="0.25">
      <c r="B14" s="14"/>
      <c r="C14" s="20" t="s">
        <v>86</v>
      </c>
      <c r="D14" s="57">
        <v>1</v>
      </c>
      <c r="E14" s="6"/>
      <c r="F14"/>
      <c r="G14"/>
      <c r="H14" s="16"/>
    </row>
    <row r="15" spans="2:22" x14ac:dyDescent="0.25">
      <c r="B15" s="14"/>
      <c r="E15" s="6"/>
      <c r="F15"/>
      <c r="G15"/>
      <c r="H15" s="16"/>
    </row>
    <row r="16" spans="2:22" ht="15.75" thickBot="1" x14ac:dyDescent="0.3">
      <c r="B16" s="14"/>
      <c r="C16" s="23" t="s">
        <v>121</v>
      </c>
      <c r="D16" s="23" t="s">
        <v>23</v>
      </c>
      <c r="E16" s="6"/>
      <c r="F16" s="113" t="s">
        <v>100</v>
      </c>
      <c r="G16" s="113"/>
      <c r="H16" s="16"/>
    </row>
    <row r="17" spans="2:8" x14ac:dyDescent="0.25">
      <c r="B17" s="14"/>
      <c r="C17" s="20" t="s">
        <v>150</v>
      </c>
      <c r="D17" s="57">
        <v>0</v>
      </c>
      <c r="E17" s="6"/>
      <c r="F17" s="114" t="s">
        <v>171</v>
      </c>
      <c r="G17" s="115"/>
      <c r="H17" s="16"/>
    </row>
    <row r="18" spans="2:8" x14ac:dyDescent="0.25">
      <c r="B18" s="14"/>
      <c r="C18" s="20" t="s">
        <v>149</v>
      </c>
      <c r="D18" s="57">
        <v>0</v>
      </c>
      <c r="E18" s="6"/>
      <c r="F18" s="116"/>
      <c r="G18" s="117"/>
      <c r="H18" s="16"/>
    </row>
    <row r="19" spans="2:8" x14ac:dyDescent="0.25">
      <c r="B19" s="14"/>
      <c r="C19"/>
      <c r="D19"/>
      <c r="E19" s="6"/>
      <c r="F19" s="116"/>
      <c r="G19" s="117"/>
      <c r="H19" s="16"/>
    </row>
    <row r="20" spans="2:8" x14ac:dyDescent="0.25">
      <c r="B20" s="14"/>
      <c r="C20"/>
      <c r="D20"/>
      <c r="E20" s="6"/>
      <c r="F20" s="116"/>
      <c r="G20" s="117"/>
      <c r="H20" s="16"/>
    </row>
    <row r="21" spans="2:8" x14ac:dyDescent="0.25">
      <c r="B21" s="14"/>
      <c r="E21" s="6"/>
      <c r="F21" s="116"/>
      <c r="G21" s="117"/>
      <c r="H21" s="16"/>
    </row>
    <row r="22" spans="2:8" ht="15.75" thickBot="1" x14ac:dyDescent="0.3">
      <c r="B22" s="14"/>
      <c r="C22" s="15"/>
      <c r="D22" s="15"/>
      <c r="E22" s="6"/>
      <c r="F22" s="118"/>
      <c r="G22" s="119"/>
      <c r="H22" s="16"/>
    </row>
    <row r="23" spans="2:8" ht="15.75" thickBot="1" x14ac:dyDescent="0.3">
      <c r="B23" s="17"/>
      <c r="C23" s="18"/>
      <c r="D23" s="18"/>
      <c r="E23" s="18"/>
      <c r="F23" s="18"/>
      <c r="G23" s="18"/>
      <c r="H23" s="19"/>
    </row>
  </sheetData>
  <sheetProtection algorithmName="SHA-512" hashValue="IFQHgU0wQOs72yfcmcv3fgZbZmNeop7iQNQHEllk7oS+l83wTQuhCYUxhfsLpXfdE5ytlnOwS5TLqs+ZhcJsYg==" saltValue="Vvbanjuf+LAv3tT+FQci/g==" spinCount="100000" sheet="1"/>
  <mergeCells count="4">
    <mergeCell ref="F9:G10"/>
    <mergeCell ref="C7:G7"/>
    <mergeCell ref="F16:G16"/>
    <mergeCell ref="F17:G22"/>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B1:V17"/>
  <sheetViews>
    <sheetView showGridLines="0" zoomScale="90" zoomScaleNormal="90" workbookViewId="0">
      <selection activeCell="C13" sqref="C13:G16"/>
    </sheetView>
  </sheetViews>
  <sheetFormatPr baseColWidth="10" defaultRowHeight="15" x14ac:dyDescent="0.25"/>
  <cols>
    <col min="1" max="1" width="3.85546875" style="1" customWidth="1"/>
    <col min="2" max="2" width="11.42578125" style="1"/>
    <col min="3" max="3" width="38.7109375" style="1" bestFit="1" customWidth="1"/>
    <col min="4" max="4" width="20.85546875" style="1" customWidth="1"/>
    <col min="5" max="5" width="6.28515625" style="1" customWidth="1"/>
    <col min="6" max="6" width="48.28515625" style="1" bestFit="1" customWidth="1"/>
    <col min="7" max="7" width="21.7109375" style="1" customWidth="1"/>
    <col min="8" max="8" width="7.28515625" style="1" customWidth="1"/>
    <col min="9" max="16384" width="11.42578125" style="1"/>
  </cols>
  <sheetData>
    <row r="1" spans="2:22" ht="15.75" thickBot="1" x14ac:dyDescent="0.3"/>
    <row r="2" spans="2:22" x14ac:dyDescent="0.25">
      <c r="B2" s="29"/>
      <c r="C2" s="30"/>
      <c r="D2" s="30"/>
      <c r="E2" s="30"/>
      <c r="F2" s="30"/>
      <c r="G2" s="30"/>
      <c r="H2" s="31"/>
    </row>
    <row r="3" spans="2:22" x14ac:dyDescent="0.25">
      <c r="B3" s="14"/>
      <c r="C3" s="15"/>
      <c r="D3" s="15"/>
      <c r="E3" s="15"/>
      <c r="F3" s="15"/>
      <c r="G3" s="15"/>
      <c r="H3" s="16"/>
      <c r="V3" s="28">
        <f>+IF(D10&lt;=10,D10,IF(ROUNDDOWN(D10*10%,0)&gt;10,10,ROUNDDOWN(D10*10%,0)))</f>
        <v>0</v>
      </c>
    </row>
    <row r="4" spans="2:22" x14ac:dyDescent="0.25">
      <c r="B4" s="14"/>
      <c r="C4" s="15"/>
      <c r="D4" s="15"/>
      <c r="E4" s="15"/>
      <c r="F4" s="15"/>
      <c r="G4" s="15"/>
      <c r="H4" s="16"/>
    </row>
    <row r="5" spans="2:22" x14ac:dyDescent="0.25">
      <c r="B5" s="14"/>
      <c r="C5" s="15"/>
      <c r="D5" s="15"/>
      <c r="E5" s="15"/>
      <c r="F5" s="15"/>
      <c r="G5" s="15"/>
      <c r="H5" s="16"/>
    </row>
    <row r="6" spans="2:22" ht="36.75" customHeight="1" x14ac:dyDescent="0.35">
      <c r="B6" s="14"/>
      <c r="C6" s="34" t="s">
        <v>76</v>
      </c>
      <c r="D6" s="35"/>
      <c r="E6" s="26"/>
      <c r="F6"/>
      <c r="G6"/>
      <c r="H6" s="33"/>
    </row>
    <row r="7" spans="2:22" x14ac:dyDescent="0.25">
      <c r="B7" s="14"/>
      <c r="C7" s="15"/>
      <c r="D7" s="15"/>
      <c r="E7" s="15"/>
      <c r="F7"/>
      <c r="G7"/>
      <c r="H7" s="16"/>
      <c r="T7" s="1" t="s">
        <v>13</v>
      </c>
    </row>
    <row r="8" spans="2:22" x14ac:dyDescent="0.25">
      <c r="B8" s="14"/>
      <c r="C8" s="23" t="s">
        <v>76</v>
      </c>
      <c r="D8" s="23" t="s">
        <v>23</v>
      </c>
      <c r="E8" s="6"/>
      <c r="F8" s="23" t="s">
        <v>76</v>
      </c>
      <c r="G8" s="23" t="s">
        <v>23</v>
      </c>
      <c r="H8" s="16"/>
      <c r="T8" s="1" t="s">
        <v>14</v>
      </c>
    </row>
    <row r="9" spans="2:22" x14ac:dyDescent="0.25">
      <c r="B9" s="14"/>
      <c r="C9" s="20" t="s">
        <v>151</v>
      </c>
      <c r="D9" s="57">
        <v>0</v>
      </c>
      <c r="E9" s="6"/>
      <c r="F9" s="20" t="s">
        <v>152</v>
      </c>
      <c r="G9" s="63">
        <v>0</v>
      </c>
      <c r="H9" s="16"/>
    </row>
    <row r="10" spans="2:22" x14ac:dyDescent="0.25">
      <c r="B10" s="14"/>
      <c r="C10" s="20" t="s">
        <v>78</v>
      </c>
      <c r="D10" s="57">
        <v>0</v>
      </c>
      <c r="E10" s="6"/>
      <c r="F10" s="20" t="s">
        <v>98</v>
      </c>
      <c r="G10" s="63">
        <v>0</v>
      </c>
      <c r="H10" s="16"/>
    </row>
    <row r="11" spans="2:22" x14ac:dyDescent="0.25">
      <c r="B11" s="14"/>
      <c r="C11" s="15"/>
      <c r="D11" s="61"/>
      <c r="E11" s="6"/>
      <c r="F11" s="15"/>
      <c r="G11" s="64"/>
      <c r="H11" s="16"/>
    </row>
    <row r="12" spans="2:22" ht="15.75" thickBot="1" x14ac:dyDescent="0.3">
      <c r="B12" s="14"/>
      <c r="C12" s="65" t="s">
        <v>102</v>
      </c>
      <c r="D12" s="61"/>
      <c r="E12" s="6"/>
      <c r="F12" s="15"/>
      <c r="G12" s="64"/>
      <c r="H12" s="16"/>
      <c r="T12" s="1">
        <f>IF(D9="",0,1)</f>
        <v>1</v>
      </c>
    </row>
    <row r="13" spans="2:22" x14ac:dyDescent="0.25">
      <c r="B13" s="14"/>
      <c r="C13" s="120" t="s">
        <v>167</v>
      </c>
      <c r="D13" s="121"/>
      <c r="E13" s="121"/>
      <c r="F13" s="121"/>
      <c r="G13" s="122"/>
      <c r="H13" s="16"/>
    </row>
    <row r="14" spans="2:22" x14ac:dyDescent="0.25">
      <c r="B14" s="14"/>
      <c r="C14" s="123"/>
      <c r="D14" s="124"/>
      <c r="E14" s="124"/>
      <c r="F14" s="124"/>
      <c r="G14" s="125"/>
      <c r="H14" s="16"/>
    </row>
    <row r="15" spans="2:22" x14ac:dyDescent="0.25">
      <c r="B15" s="14"/>
      <c r="C15" s="123"/>
      <c r="D15" s="124"/>
      <c r="E15" s="124"/>
      <c r="F15" s="124"/>
      <c r="G15" s="125"/>
      <c r="H15" s="16"/>
    </row>
    <row r="16" spans="2:22" ht="15.75" thickBot="1" x14ac:dyDescent="0.3">
      <c r="B16" s="14"/>
      <c r="C16" s="126"/>
      <c r="D16" s="127"/>
      <c r="E16" s="127"/>
      <c r="F16" s="127"/>
      <c r="G16" s="128"/>
      <c r="H16" s="16"/>
      <c r="T16" s="1">
        <f>IF(G9="",0,1)</f>
        <v>1</v>
      </c>
    </row>
    <row r="17" spans="2:20" ht="15.75" thickBot="1" x14ac:dyDescent="0.3">
      <c r="B17" s="17"/>
      <c r="C17" s="18"/>
      <c r="D17" s="18"/>
      <c r="E17" s="18"/>
      <c r="F17" s="18"/>
      <c r="G17" s="18"/>
      <c r="H17" s="19"/>
      <c r="T17" s="1">
        <f>+T12+T16</f>
        <v>2</v>
      </c>
    </row>
  </sheetData>
  <sheetProtection algorithmName="SHA-512" hashValue="8EtTw72DUTsc3xgyVubbRS4sSgH4yVUF1aVBcEbpjtkeW49RZz0xWb+uqV4ctvmgBUedgMxWym8mQZmsu5skNw==" saltValue="s7gKwqCu7U7WrIwxI3BXOQ==" spinCount="100000" sheet="1"/>
  <mergeCells count="1">
    <mergeCell ref="C13:G16"/>
  </mergeCell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B1:V11"/>
  <sheetViews>
    <sheetView showGridLines="0" workbookViewId="0">
      <selection activeCell="F8" sqref="F8:G10"/>
    </sheetView>
  </sheetViews>
  <sheetFormatPr baseColWidth="10" defaultRowHeight="15" x14ac:dyDescent="0.25"/>
  <cols>
    <col min="1" max="1" width="3.85546875" style="1" customWidth="1"/>
    <col min="2" max="2" width="11.42578125" style="1"/>
    <col min="3" max="3" width="38.7109375" style="1" bestFit="1" customWidth="1"/>
    <col min="4" max="4" width="20.85546875" style="1" customWidth="1"/>
    <col min="5" max="5" width="6.28515625" style="1" customWidth="1"/>
    <col min="6" max="6" width="36.42578125" style="1" customWidth="1"/>
    <col min="7" max="7" width="24.140625" style="1" customWidth="1"/>
    <col min="8" max="8" width="7.28515625" style="1" customWidth="1"/>
    <col min="9" max="16384" width="11.42578125" style="1"/>
  </cols>
  <sheetData>
    <row r="1" spans="2:22" ht="15.75" thickBot="1" x14ac:dyDescent="0.3"/>
    <row r="2" spans="2:22" x14ac:dyDescent="0.25">
      <c r="B2" s="29"/>
      <c r="C2" s="30"/>
      <c r="D2" s="30"/>
      <c r="E2" s="30"/>
      <c r="F2" s="30"/>
      <c r="G2" s="30"/>
      <c r="H2" s="31"/>
    </row>
    <row r="3" spans="2:22" x14ac:dyDescent="0.25">
      <c r="B3" s="14"/>
      <c r="C3" s="15"/>
      <c r="D3" s="15"/>
      <c r="E3" s="15"/>
      <c r="F3" s="15"/>
      <c r="G3" s="15"/>
      <c r="H3" s="16"/>
      <c r="V3" s="28">
        <f>+IF(D10&lt;=10,D10,IF(ROUNDDOWN(D10*10%,0)&gt;10,10,ROUNDDOWN(D10*10%,0)))</f>
        <v>0</v>
      </c>
    </row>
    <row r="4" spans="2:22" x14ac:dyDescent="0.25">
      <c r="B4" s="14"/>
      <c r="C4" s="15"/>
      <c r="D4" s="15"/>
      <c r="E4" s="15"/>
      <c r="F4" s="15"/>
      <c r="G4" s="15"/>
      <c r="H4" s="16"/>
    </row>
    <row r="5" spans="2:22" x14ac:dyDescent="0.25">
      <c r="B5" s="14"/>
      <c r="C5" s="15"/>
      <c r="D5" s="15"/>
      <c r="E5" s="15"/>
      <c r="F5" s="15"/>
      <c r="G5" s="15"/>
      <c r="H5" s="16"/>
    </row>
    <row r="6" spans="2:22" ht="21.75" customHeight="1" x14ac:dyDescent="0.35">
      <c r="B6" s="14"/>
      <c r="C6" s="111" t="s">
        <v>8</v>
      </c>
      <c r="D6" s="111"/>
      <c r="E6" s="26"/>
      <c r="F6"/>
      <c r="G6"/>
      <c r="H6" s="33"/>
      <c r="T6" s="1" t="s">
        <v>12</v>
      </c>
    </row>
    <row r="7" spans="2:22" ht="15.75" thickBot="1" x14ac:dyDescent="0.3">
      <c r="B7" s="14"/>
      <c r="C7" s="15"/>
      <c r="D7" s="15"/>
      <c r="E7" s="15"/>
      <c r="F7" s="66" t="s">
        <v>102</v>
      </c>
      <c r="G7"/>
      <c r="H7" s="16"/>
      <c r="T7" s="1" t="s">
        <v>13</v>
      </c>
    </row>
    <row r="8" spans="2:22" x14ac:dyDescent="0.25">
      <c r="B8" s="14"/>
      <c r="C8" s="23" t="s">
        <v>32</v>
      </c>
      <c r="D8" s="23" t="s">
        <v>23</v>
      </c>
      <c r="E8" s="6"/>
      <c r="F8" s="99" t="s">
        <v>168</v>
      </c>
      <c r="G8" s="101"/>
      <c r="H8" s="16"/>
      <c r="T8" s="1" t="s">
        <v>14</v>
      </c>
    </row>
    <row r="9" spans="2:22" x14ac:dyDescent="0.25">
      <c r="B9" s="14"/>
      <c r="C9" s="20" t="s">
        <v>80</v>
      </c>
      <c r="D9" s="57" t="s">
        <v>13</v>
      </c>
      <c r="E9" s="6"/>
      <c r="F9" s="102"/>
      <c r="G9" s="104"/>
      <c r="H9" s="16"/>
    </row>
    <row r="10" spans="2:22" ht="15.75" thickBot="1" x14ac:dyDescent="0.3">
      <c r="B10" s="14"/>
      <c r="C10" s="20" t="s">
        <v>153</v>
      </c>
      <c r="D10" s="57"/>
      <c r="E10" s="6"/>
      <c r="F10" s="105"/>
      <c r="G10" s="107"/>
      <c r="H10" s="16"/>
    </row>
    <row r="11" spans="2:22" ht="15.75" thickBot="1" x14ac:dyDescent="0.3">
      <c r="B11" s="17"/>
      <c r="C11" s="18"/>
      <c r="D11" s="18"/>
      <c r="E11" s="18"/>
      <c r="F11" s="18"/>
      <c r="G11" s="18"/>
      <c r="H11" s="19"/>
    </row>
  </sheetData>
  <sheetProtection algorithmName="SHA-512" hashValue="/ZzSyQAjLAMpx22hv4BMxC56M11jIp+M9GYaD5hWkIVBMYg5KFV9fKVJiMX1aM4pGt6+X5JrrCcQTnqjWfkUxQ==" saltValue="DuBnF281jxedCqpWgH2+Kg==" spinCount="100000" sheet="1"/>
  <mergeCells count="2">
    <mergeCell ref="C6:D6"/>
    <mergeCell ref="F8:G10"/>
  </mergeCells>
  <dataValidations count="1">
    <dataValidation type="list" allowBlank="1" showInputMessage="1" showErrorMessage="1" sqref="D9">
      <formula1>$T$6:$T$7</formula1>
    </dataValidation>
  </dataValidation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B2:M26"/>
  <sheetViews>
    <sheetView showGridLines="0" topLeftCell="A4" workbookViewId="0">
      <selection activeCell="B23" sqref="B23:F26"/>
    </sheetView>
  </sheetViews>
  <sheetFormatPr baseColWidth="10" defaultRowHeight="15" x14ac:dyDescent="0.25"/>
  <cols>
    <col min="2" max="2" width="33" bestFit="1" customWidth="1"/>
    <col min="3" max="3" width="14.5703125" bestFit="1" customWidth="1"/>
    <col min="5" max="5" width="33" bestFit="1" customWidth="1"/>
    <col min="6" max="6" width="14.5703125" bestFit="1" customWidth="1"/>
  </cols>
  <sheetData>
    <row r="2" spans="2:13" ht="18.75" x14ac:dyDescent="0.3">
      <c r="B2" s="130" t="s">
        <v>10</v>
      </c>
      <c r="C2" s="130"/>
      <c r="D2" s="130"/>
      <c r="E2" s="130"/>
      <c r="F2" s="130"/>
      <c r="G2" s="130"/>
      <c r="H2" s="47"/>
      <c r="I2" s="47"/>
      <c r="J2" s="47"/>
      <c r="K2" s="47"/>
      <c r="L2" s="47"/>
      <c r="M2" s="48"/>
    </row>
    <row r="3" spans="2:13" ht="18.75" x14ac:dyDescent="0.3">
      <c r="B3" s="130" t="s">
        <v>11</v>
      </c>
      <c r="C3" s="130"/>
      <c r="D3" s="130"/>
      <c r="E3" s="130"/>
      <c r="F3" s="130"/>
      <c r="G3" s="130"/>
      <c r="H3" s="47"/>
      <c r="I3" s="47"/>
      <c r="J3" s="47"/>
      <c r="K3" s="47"/>
      <c r="L3" s="47"/>
      <c r="M3" s="48"/>
    </row>
    <row r="4" spans="2:13" ht="23.25" x14ac:dyDescent="0.35">
      <c r="B4" s="41"/>
      <c r="C4" s="41"/>
      <c r="D4" s="41"/>
      <c r="E4" s="41"/>
      <c r="F4" s="41"/>
      <c r="G4" s="41"/>
      <c r="H4" s="41"/>
      <c r="I4" s="41"/>
      <c r="J4" s="41"/>
      <c r="K4" s="41"/>
      <c r="L4" s="41"/>
      <c r="M4" s="41"/>
    </row>
    <row r="5" spans="2:13" x14ac:dyDescent="0.25">
      <c r="B5" t="s">
        <v>38</v>
      </c>
      <c r="C5" s="129" t="s">
        <v>164</v>
      </c>
      <c r="D5" s="129"/>
      <c r="E5" s="129"/>
      <c r="F5" s="129"/>
      <c r="G5" s="129"/>
      <c r="H5" s="6"/>
      <c r="I5" s="6"/>
      <c r="J5" s="6"/>
    </row>
    <row r="6" spans="2:13" x14ac:dyDescent="0.25">
      <c r="B6" t="s">
        <v>3</v>
      </c>
      <c r="C6" s="129" t="s">
        <v>162</v>
      </c>
      <c r="D6" s="129"/>
      <c r="E6" s="129"/>
      <c r="F6" s="129"/>
      <c r="G6" s="129"/>
      <c r="H6" s="46"/>
      <c r="I6" s="46"/>
      <c r="J6" s="46"/>
    </row>
    <row r="7" spans="2:13" x14ac:dyDescent="0.25">
      <c r="H7" s="6"/>
      <c r="I7" s="6"/>
      <c r="J7" s="6"/>
    </row>
    <row r="8" spans="2:13" x14ac:dyDescent="0.25">
      <c r="B8" t="s">
        <v>39</v>
      </c>
      <c r="C8" s="44" t="str">
        <f>+IF(SUM(USUARIOS!I12:J17)=0,"Falta diligenciar","")</f>
        <v/>
      </c>
      <c r="E8" t="s">
        <v>84</v>
      </c>
      <c r="F8" s="44" t="str">
        <f>+IF(PREJUDICIALES!$D$10="","Falta  actualizar","")</f>
        <v/>
      </c>
    </row>
    <row r="9" spans="2:13" x14ac:dyDescent="0.25">
      <c r="B9" s="43" t="s">
        <v>42</v>
      </c>
      <c r="C9" s="45">
        <f>+SUM(USUARIOS!I12:I17)/(6-SUM(USUARIOS!H12:H17))</f>
        <v>1</v>
      </c>
      <c r="E9" s="43" t="s">
        <v>47</v>
      </c>
      <c r="F9" s="43">
        <f>+PREJUDICIALES!$D$11</f>
        <v>2</v>
      </c>
    </row>
    <row r="10" spans="2:13" x14ac:dyDescent="0.25">
      <c r="B10" s="43" t="s">
        <v>40</v>
      </c>
      <c r="C10" s="43">
        <f>+ABOGADOS!$D$12+SUM(USUARIOS!I12:I17)</f>
        <v>8</v>
      </c>
      <c r="E10" s="43" t="s">
        <v>45</v>
      </c>
      <c r="F10" s="45" t="str">
        <f>IFERROR(PREJUDICIALES!$D$11/PREJUDICIALES!$D$10,"")</f>
        <v/>
      </c>
    </row>
    <row r="11" spans="2:13" x14ac:dyDescent="0.25">
      <c r="B11" s="43" t="s">
        <v>9</v>
      </c>
      <c r="C11" s="71" t="s">
        <v>116</v>
      </c>
      <c r="E11" s="43" t="s">
        <v>48</v>
      </c>
      <c r="F11" s="45">
        <f>IFERROR(PREJUDICIALES!$G$13/PREJUDICIALES!$V$3,"")</f>
        <v>0</v>
      </c>
    </row>
    <row r="12" spans="2:13" x14ac:dyDescent="0.25">
      <c r="B12" s="43" t="s">
        <v>41</v>
      </c>
      <c r="C12" s="45">
        <f>IFERROR((ABOGADOS!$G$17+ABOGADOS!$G$18+ABOGADOS!$G$19*0.5)/ABOGADOS!D12,"")</f>
        <v>1</v>
      </c>
    </row>
    <row r="13" spans="2:13" x14ac:dyDescent="0.25">
      <c r="E13" t="s">
        <v>76</v>
      </c>
      <c r="F13" s="44" t="str">
        <f>+IF(ARBITRAMENTOS!T17=0,"Falta  actualizar","")</f>
        <v/>
      </c>
    </row>
    <row r="14" spans="2:13" x14ac:dyDescent="0.25">
      <c r="B14" t="s">
        <v>83</v>
      </c>
      <c r="C14" s="44" t="str">
        <f>+IF(JUDICIALES!$D$11="","Falta  actualizar","")</f>
        <v/>
      </c>
      <c r="E14" s="43" t="s">
        <v>46</v>
      </c>
      <c r="F14" s="43">
        <f>+ARBITRAMENTOS!D10</f>
        <v>0</v>
      </c>
    </row>
    <row r="15" spans="2:13" x14ac:dyDescent="0.25">
      <c r="B15" s="43" t="s">
        <v>43</v>
      </c>
      <c r="C15" s="43">
        <f>+JUDICIALES!$D$12</f>
        <v>67</v>
      </c>
      <c r="E15" s="43" t="s">
        <v>45</v>
      </c>
      <c r="F15" s="45" t="str">
        <f>IFERROR(ARBITRAMENTOS!D10/ARBITRAMENTOS!D9,"")</f>
        <v/>
      </c>
    </row>
    <row r="16" spans="2:13" x14ac:dyDescent="0.25">
      <c r="B16" s="43" t="s">
        <v>45</v>
      </c>
      <c r="C16" s="45">
        <f>IFERROR(JUDICIALES!$D$12/JUDICIALES!$D$11,"")</f>
        <v>0.97101449275362317</v>
      </c>
    </row>
    <row r="17" spans="2:6" x14ac:dyDescent="0.25">
      <c r="B17" s="43" t="s">
        <v>51</v>
      </c>
      <c r="C17" s="45" t="str">
        <f>IFERROR(JUDICIALES!$G$11/JUDICIALES!$G$10,"")</f>
        <v/>
      </c>
      <c r="E17" t="s">
        <v>79</v>
      </c>
      <c r="F17" s="44" t="str">
        <f>+IF(PAGOS!D9="","Falta  actualizar","")</f>
        <v/>
      </c>
    </row>
    <row r="18" spans="2:6" x14ac:dyDescent="0.25">
      <c r="B18" s="43" t="s">
        <v>44</v>
      </c>
      <c r="C18" s="43">
        <f>IFERROR(C15/ABOGADOS!$D$12,"")</f>
        <v>33.5</v>
      </c>
      <c r="E18" s="43" t="s">
        <v>49</v>
      </c>
      <c r="F18" s="43">
        <f>+PAGOS!D10</f>
        <v>0</v>
      </c>
    </row>
    <row r="19" spans="2:6" x14ac:dyDescent="0.25">
      <c r="B19" s="43" t="s">
        <v>82</v>
      </c>
      <c r="C19" s="45">
        <f>IFERROR(1-(JUDICIALES!$H$22+JUDICIALES!$H$23+JUDICIALES!$H$24)/(JUDICIALES!$G$22+JUDICIALES!$G$23+JUDICIALES!$G$24),"")</f>
        <v>0.91666666666666663</v>
      </c>
      <c r="E19" s="43" t="s">
        <v>50</v>
      </c>
      <c r="F19" s="43" t="str">
        <f>+IF(PAGOS!D9="No","No aplica","si")</f>
        <v>No aplica</v>
      </c>
    </row>
    <row r="21" spans="2:6" ht="15.75" thickBot="1" x14ac:dyDescent="0.3"/>
    <row r="22" spans="2:6" x14ac:dyDescent="0.25">
      <c r="B22" s="2" t="s">
        <v>102</v>
      </c>
      <c r="C22" s="3"/>
      <c r="D22" s="3"/>
      <c r="E22" s="3"/>
      <c r="F22" s="4"/>
    </row>
    <row r="23" spans="2:6" x14ac:dyDescent="0.25">
      <c r="B23" s="116" t="s">
        <v>172</v>
      </c>
      <c r="C23" s="131"/>
      <c r="D23" s="131"/>
      <c r="E23" s="131"/>
      <c r="F23" s="117"/>
    </row>
    <row r="24" spans="2:6" x14ac:dyDescent="0.25">
      <c r="B24" s="116"/>
      <c r="C24" s="131"/>
      <c r="D24" s="131"/>
      <c r="E24" s="131"/>
      <c r="F24" s="117"/>
    </row>
    <row r="25" spans="2:6" x14ac:dyDescent="0.25">
      <c r="B25" s="116"/>
      <c r="C25" s="131"/>
      <c r="D25" s="131"/>
      <c r="E25" s="131"/>
      <c r="F25" s="117"/>
    </row>
    <row r="26" spans="2:6" ht="15.75" thickBot="1" x14ac:dyDescent="0.3">
      <c r="B26" s="118"/>
      <c r="C26" s="132"/>
      <c r="D26" s="132"/>
      <c r="E26" s="132"/>
      <c r="F26" s="119"/>
    </row>
  </sheetData>
  <sheetProtection algorithmName="SHA-512" hashValue="oYy6+FMrDUJp7yajB2nFk6zfxjg7nx9wrBVSyVVHj9e4qRP7KnZOskU3IcSz5XU/0snkC3FPmsPSt6fMl/xLfw==" saltValue="JHNAqtUJ7WP4OFUpc0qITQ==" spinCount="100000" sheet="1" objects="1" scenarios="1"/>
  <mergeCells count="5">
    <mergeCell ref="C5:G5"/>
    <mergeCell ref="C6:G6"/>
    <mergeCell ref="B2:G2"/>
    <mergeCell ref="B3:G3"/>
    <mergeCell ref="B23:F26"/>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dimension ref="A2:BP18"/>
  <sheetViews>
    <sheetView zoomScaleNormal="100" workbookViewId="0">
      <selection activeCell="B5" sqref="B5"/>
    </sheetView>
  </sheetViews>
  <sheetFormatPr baseColWidth="10" defaultRowHeight="15" x14ac:dyDescent="0.25"/>
  <cols>
    <col min="1" max="1" width="34.42578125" customWidth="1"/>
    <col min="2" max="2" width="29.42578125" customWidth="1"/>
  </cols>
  <sheetData>
    <row r="2" spans="1:68" x14ac:dyDescent="0.25">
      <c r="A2" t="s">
        <v>38</v>
      </c>
      <c r="B2" t="s">
        <v>133</v>
      </c>
      <c r="C2" t="s">
        <v>0</v>
      </c>
      <c r="D2" t="s">
        <v>1</v>
      </c>
      <c r="E2" t="s">
        <v>2</v>
      </c>
      <c r="F2" t="s">
        <v>3</v>
      </c>
      <c r="G2" t="s">
        <v>4</v>
      </c>
      <c r="H2" t="s">
        <v>5</v>
      </c>
      <c r="I2" t="s">
        <v>21</v>
      </c>
      <c r="J2" t="s">
        <v>22</v>
      </c>
      <c r="K2" t="s">
        <v>26</v>
      </c>
      <c r="L2" t="s">
        <v>20</v>
      </c>
      <c r="M2" t="s">
        <v>109</v>
      </c>
      <c r="N2" s="15" t="s">
        <v>110</v>
      </c>
      <c r="O2" s="20" t="s">
        <v>103</v>
      </c>
      <c r="P2" s="20" t="s">
        <v>104</v>
      </c>
      <c r="Q2" s="20" t="s">
        <v>105</v>
      </c>
      <c r="S2" t="s">
        <v>28</v>
      </c>
      <c r="T2" t="s">
        <v>29</v>
      </c>
      <c r="U2" t="s">
        <v>30</v>
      </c>
      <c r="V2" t="s">
        <v>63</v>
      </c>
      <c r="W2" t="s">
        <v>62</v>
      </c>
      <c r="X2" t="s">
        <v>37</v>
      </c>
      <c r="Y2" t="s">
        <v>64</v>
      </c>
      <c r="Z2" t="s">
        <v>27</v>
      </c>
      <c r="AA2" t="s">
        <v>66</v>
      </c>
      <c r="AB2" t="s">
        <v>65</v>
      </c>
      <c r="AC2" t="s">
        <v>35</v>
      </c>
      <c r="AD2" t="s">
        <v>67</v>
      </c>
      <c r="AE2" t="s">
        <v>68</v>
      </c>
      <c r="AF2" t="s">
        <v>36</v>
      </c>
      <c r="AG2" t="s">
        <v>69</v>
      </c>
      <c r="AH2" t="s">
        <v>70</v>
      </c>
      <c r="AI2" t="s">
        <v>71</v>
      </c>
      <c r="AJ2" t="s">
        <v>72</v>
      </c>
      <c r="AK2" t="s">
        <v>69</v>
      </c>
      <c r="AL2" t="s">
        <v>70</v>
      </c>
      <c r="AM2" t="s">
        <v>71</v>
      </c>
      <c r="AN2" t="s">
        <v>72</v>
      </c>
      <c r="AO2" t="s">
        <v>55</v>
      </c>
      <c r="AP2" t="s">
        <v>57</v>
      </c>
      <c r="AQ2" t="s">
        <v>52</v>
      </c>
      <c r="AR2" t="s">
        <v>53</v>
      </c>
      <c r="AS2" t="s">
        <v>54</v>
      </c>
      <c r="AT2" t="s">
        <v>58</v>
      </c>
      <c r="AU2" t="s">
        <v>75</v>
      </c>
      <c r="AV2" t="s">
        <v>60</v>
      </c>
      <c r="AW2" t="s">
        <v>61</v>
      </c>
      <c r="AX2" t="s">
        <v>77</v>
      </c>
      <c r="AY2" t="s">
        <v>78</v>
      </c>
      <c r="AZ2" s="15" t="s">
        <v>80</v>
      </c>
      <c r="BA2" s="15" t="s">
        <v>81</v>
      </c>
      <c r="BB2" s="82" t="s">
        <v>130</v>
      </c>
      <c r="BC2" s="82" t="s">
        <v>131</v>
      </c>
      <c r="BD2" s="82" t="s">
        <v>132</v>
      </c>
      <c r="BE2" t="s">
        <v>93</v>
      </c>
      <c r="BF2" t="s">
        <v>94</v>
      </c>
      <c r="BG2" t="s">
        <v>95</v>
      </c>
      <c r="BH2" t="s">
        <v>96</v>
      </c>
      <c r="BI2" t="s">
        <v>97</v>
      </c>
      <c r="BJ2" t="s">
        <v>122</v>
      </c>
      <c r="BK2" t="s">
        <v>123</v>
      </c>
      <c r="BL2" t="s">
        <v>124</v>
      </c>
      <c r="BM2" t="s">
        <v>125</v>
      </c>
      <c r="BN2" t="s">
        <v>126</v>
      </c>
      <c r="BO2" t="s">
        <v>127</v>
      </c>
      <c r="BP2" t="s">
        <v>129</v>
      </c>
    </row>
    <row r="3" spans="1:68" x14ac:dyDescent="0.25">
      <c r="A3" t="str">
        <f>'Resumen general'!C5</f>
        <v xml:space="preserve">UNIVERSIDAD PEDAGÓGICA NACIONAL </v>
      </c>
      <c r="B3" t="str">
        <f>'Resumen general'!C6</f>
        <v xml:space="preserve">ARELYS VALENCIA VALENCIA </v>
      </c>
      <c r="C3" t="str">
        <f>+USUARIOS!C12</f>
        <v>Si</v>
      </c>
      <c r="D3" t="str">
        <f>+USUARIOS!C13</f>
        <v>Si</v>
      </c>
      <c r="E3" t="str">
        <f>+USUARIOS!C14</f>
        <v>Si</v>
      </c>
      <c r="F3" t="str">
        <f>+USUARIOS!C15</f>
        <v>Si</v>
      </c>
      <c r="G3" t="str">
        <f>+USUARIOS!C16</f>
        <v>Si</v>
      </c>
      <c r="H3" t="str">
        <f>+USUARIOS!C17</f>
        <v>Si</v>
      </c>
      <c r="I3">
        <f>+ABOGADOS!D11</f>
        <v>2</v>
      </c>
      <c r="J3">
        <f>+ABOGADOS!D12</f>
        <v>2</v>
      </c>
      <c r="K3">
        <f>+ABOGADOS!D13</f>
        <v>2</v>
      </c>
      <c r="L3">
        <f>+ABOGADOS!D14</f>
        <v>2</v>
      </c>
      <c r="M3">
        <f>+ABOGADOS!D17</f>
        <v>0</v>
      </c>
      <c r="N3">
        <f>+ABOGADOS!D18</f>
        <v>0</v>
      </c>
      <c r="O3">
        <f>+ABOGADOS!G10</f>
        <v>2</v>
      </c>
      <c r="P3">
        <f>+ABOGADOS!G11</f>
        <v>2</v>
      </c>
      <c r="Q3">
        <f>+ABOGADOS!G12</f>
        <v>2</v>
      </c>
      <c r="S3">
        <f>+JUDICIALES!D11</f>
        <v>69</v>
      </c>
      <c r="T3">
        <f>+JUDICIALES!D12</f>
        <v>67</v>
      </c>
      <c r="U3">
        <f>+JUDICIALES!D13</f>
        <v>0</v>
      </c>
      <c r="V3">
        <f>+JUDICIALES!D16</f>
        <v>0</v>
      </c>
      <c r="W3">
        <f>+JUDICIALES!D17</f>
        <v>0</v>
      </c>
      <c r="X3">
        <f>+JUDICIALES!D21</f>
        <v>80</v>
      </c>
      <c r="Y3">
        <f>+JUDICIALES!D22</f>
        <v>11</v>
      </c>
      <c r="Z3">
        <f>+JUDICIALES!G9</f>
        <v>0</v>
      </c>
      <c r="AA3" t="str">
        <f>+JUDICIALES!G10</f>
        <v>000 SMMLV reg</v>
      </c>
      <c r="AB3">
        <f>+JUDICIALES!G11</f>
        <v>0</v>
      </c>
      <c r="AC3">
        <f>+JUDICIALES!G15</f>
        <v>27</v>
      </c>
      <c r="AD3">
        <f>+JUDICIALES!G16</f>
        <v>1</v>
      </c>
      <c r="AE3">
        <f>+JUDICIALES!G17</f>
        <v>24</v>
      </c>
      <c r="AF3">
        <f>+JUDICIALES!G18</f>
        <v>2</v>
      </c>
      <c r="AG3">
        <f>+JUDICIALES!G21</f>
        <v>1</v>
      </c>
      <c r="AH3">
        <f>+JUDICIALES!G22</f>
        <v>6</v>
      </c>
      <c r="AI3">
        <f>+JUDICIALES!G23</f>
        <v>17</v>
      </c>
      <c r="AJ3">
        <f>+JUDICIALES!G24</f>
        <v>1</v>
      </c>
      <c r="AK3">
        <f>+JUDICIALES!H21</f>
        <v>0</v>
      </c>
      <c r="AL3">
        <f>+JUDICIALES!H22</f>
        <v>0</v>
      </c>
      <c r="AM3">
        <f>+JUDICIALES!H23</f>
        <v>1</v>
      </c>
      <c r="AN3">
        <f>+JUDICIALES!H24</f>
        <v>1</v>
      </c>
      <c r="AO3">
        <f>+PREJUDICIALES!D10</f>
        <v>0</v>
      </c>
      <c r="AP3">
        <f>+PREJUDICIALES!D11</f>
        <v>2</v>
      </c>
      <c r="AQ3">
        <f>+PREJUDICIALES!D12</f>
        <v>0</v>
      </c>
      <c r="AR3">
        <f>+PREJUDICIALES!D13</f>
        <v>1</v>
      </c>
      <c r="AS3">
        <f>+PREJUDICIALES!D14</f>
        <v>1</v>
      </c>
      <c r="AT3">
        <f>+PREJUDICIALES!D17</f>
        <v>0</v>
      </c>
      <c r="AU3">
        <f>+PREJUDICIALES!D18</f>
        <v>0</v>
      </c>
      <c r="AV3">
        <f>+PREJUDICIALES!G12</f>
        <v>2</v>
      </c>
      <c r="AW3">
        <f>+PREJUDICIALES!G13</f>
        <v>0</v>
      </c>
      <c r="AX3">
        <f>+ARBITRAMENTOS!D9</f>
        <v>0</v>
      </c>
      <c r="AY3">
        <f>+ARBITRAMENTOS!D10</f>
        <v>0</v>
      </c>
      <c r="AZ3" t="str">
        <f>+PAGOS!D9</f>
        <v>No</v>
      </c>
      <c r="BA3">
        <f>+PAGOS!D10</f>
        <v>0</v>
      </c>
      <c r="BB3" s="82">
        <f>USUARIOS!D9</f>
        <v>0</v>
      </c>
      <c r="BC3" s="82">
        <f>ABOGADOS!D7</f>
        <v>0</v>
      </c>
      <c r="BD3" s="82">
        <f>JUDICIALES!D8</f>
        <v>0</v>
      </c>
      <c r="BE3">
        <f>JUDICIALES!D28</f>
        <v>0</v>
      </c>
      <c r="BF3">
        <f>JUDICIALES!D29</f>
        <v>0</v>
      </c>
      <c r="BG3">
        <f>JUDICIALES!D30</f>
        <v>0</v>
      </c>
      <c r="BH3">
        <f>JUDICIALES!D31</f>
        <v>0</v>
      </c>
      <c r="BI3">
        <f>JUDICIALES!D32</f>
        <v>0</v>
      </c>
      <c r="BJ3" t="str">
        <f>+USUARIOS!C19</f>
        <v>LA FECHA DE DILIGENCIAMIENTO ES EL 15/09/2021, YA QUE LA PLANTILLA NO ME PERMITE HACER EL CAMBIO DE FECHA O EL DILIGENCIAMIENTO DE LA MISMA.</v>
      </c>
      <c r="BK3" t="str">
        <f>+ABOGADOS!C21</f>
        <v>EL DILIGENCIAMIENTO ES EL DIA 15 DE SEPTIEMBRE DE 2021, SE HACE LA ACLARACIÓN YA QUE AL DIIGENCIAR EN EL CAMPO CREADO PARA TAL FIN, NO DEJA MODIFICAR LA FECHA.</v>
      </c>
      <c r="BL3" t="str">
        <f>+JUDICIALES!F28</f>
        <v>* LA OFICINA JURÍDICA EN EL REPORTE INFORMA QUE SON 69 PROCESOS ACTIVOS, PERO AL HACER LA VERIFICACIÓN CON CORTE 30 DE JUNIO DE 2021, APARECEN 67 PROCESOS. 
* DE LOS PROCESOS TERMINADOS LA OFICINA JURÍDICA REPORTA UN PROCESO TERMINADO, SIN EMBARGO, EN LA VERIFICACIÓN EN EL SISTEMA e-KOGUI Y CON BASE EN EL REPORTE QUE SE DESCARGA, DENTRO DE LA VIGENCIA EVALUADA NO SE ENCUENTRA NINGÚN PROCESO COMO TERMINADO. SI BIEN APARECE UNO PERO EL MISMO ES DEL 21 DE JULIO DE 2021, ES DECIR, SE ENCUENTRA POR FUERA DEL PERIODO VERIFICADO. 
* EN REFERENCIA A LA CALIFICACIÓN DE RIESGO HAY 27 PROCESOS ACTIVOS, PERO AL VERIFICAR LA PROVISIÓN CONTABLE EXITEN 2 PROCESOS SIN LA MISMA, POR TAL MOTIVO EL CUADRO DE LA PROVISIÓN ES MENOR AL CUADRO DE LA CALIFICACIÓN DEL RIESGO, LO ANTERIOR TENIENDO EN CUENTA LA FECHA DE CORTE 30/06/2021.</v>
      </c>
      <c r="BM3" t="str">
        <f>+PREJUDICIALES!F17</f>
        <v xml:space="preserve">LA OFICINA JURÍDICA INFORMA QUE NO TIENE PROCESOS PREJUDICIALES ACTIVOS, PERO AL VERIFICAR EN EL e-KOGUI APARECEN 2 PROCESOS EN ESTE ESTADO, EL PRIMERO CON EL ID EKOGUI 1367315 Y CON FECHA DE REGISTRO EL 2019/01/21 Y EL SEGUNDO CON EL ID EKOGUI 1426883 Y CON REGISTRO EL 2020/02/21. </v>
      </c>
      <c r="BN3" t="str">
        <f>+ARBITRAMENTOS!C13</f>
        <v xml:space="preserve">DURANTE LA VIGENCIA EVALUADA NO HUBO PROCESOS ARBITRALES CELEBRADOS POR PARTE DE LA ENTIDAD. </v>
      </c>
      <c r="BO3" t="str">
        <f>+PAGOS!F8</f>
        <v xml:space="preserve">LA RESPUESTA DADA POR PARTE DE LA OFICINA JURÍDICA FUE: "CON RELACIÓN A LA INFORMACIÓN SOLICITADA CON RELACIÓN A LA APLICACIÓN e-KOGUI DURANTE EL PERIODO DE ENERO A JUNIO DE 2021 NO SE REALIZARON PAGOS, DE IGUAL FORMA SE DEBE TENER EN CUENTA QUE LA UPN NO HACE PARTE DE LAS ENTIDADES QUE MANEJAN EL SISTEMA SIIF Y POR TANTO NO SE HACEN PAGOS POR EL MINISTERIO DE HACIENDA" </v>
      </c>
      <c r="BP3" t="str">
        <f>'Resumen general'!B23</f>
        <v>EN LOS CAMPOS DONDE SE PIDE LA FECHA DE DILIGENCIAMIENTO, QUEDO EL 15/09/2021, YA QUE LA PLANTILLA NO PERMITE HACER EL CAMBIO DE FECHA.</v>
      </c>
    </row>
    <row r="12" spans="1:68" x14ac:dyDescent="0.25">
      <c r="A12" t="s">
        <v>38</v>
      </c>
      <c r="B12" t="s">
        <v>15</v>
      </c>
      <c r="C12" t="s">
        <v>16</v>
      </c>
      <c r="D12" t="s">
        <v>6</v>
      </c>
      <c r="E12" t="s">
        <v>7</v>
      </c>
      <c r="F12" t="s">
        <v>17</v>
      </c>
      <c r="G12" t="s">
        <v>87</v>
      </c>
    </row>
    <row r="13" spans="1:68" x14ac:dyDescent="0.25">
      <c r="A13" t="str">
        <f t="shared" ref="A13:A18" si="0">$A$3</f>
        <v xml:space="preserve">UNIVERSIDAD PEDAGÓGICA NACIONAL </v>
      </c>
      <c r="B13" t="s">
        <v>0</v>
      </c>
      <c r="C13" t="str">
        <f>USUARIOS!C12</f>
        <v>Si</v>
      </c>
      <c r="D13">
        <f>USUARIOS!D12</f>
        <v>43885</v>
      </c>
      <c r="E13" t="str">
        <f>USUARIOS!E12</f>
        <v>JAIRO ALBERTO SERRATO ROMERO</v>
      </c>
      <c r="F13">
        <f>USUARIOS!F12</f>
        <v>0</v>
      </c>
      <c r="G13" t="str">
        <f>USUARIOS!G12</f>
        <v>DESACTUALIZADO</v>
      </c>
    </row>
    <row r="14" spans="1:68" x14ac:dyDescent="0.25">
      <c r="A14" t="str">
        <f t="shared" si="0"/>
        <v xml:space="preserve">UNIVERSIDAD PEDAGÓGICA NACIONAL </v>
      </c>
      <c r="B14" t="s">
        <v>1</v>
      </c>
      <c r="C14" t="str">
        <f>USUARIOS!C13</f>
        <v>Si</v>
      </c>
      <c r="D14">
        <f>USUARIOS!D13</f>
        <v>43726</v>
      </c>
      <c r="E14" t="str">
        <f>USUARIOS!E13</f>
        <v>ELSA LILIANA AGUIRRE LEGUIZAMO</v>
      </c>
      <c r="F14">
        <f>USUARIOS!F13</f>
        <v>44343</v>
      </c>
      <c r="G14" t="str">
        <f>USUARIOS!G13</f>
        <v/>
      </c>
    </row>
    <row r="15" spans="1:68" x14ac:dyDescent="0.25">
      <c r="A15" t="str">
        <f t="shared" si="0"/>
        <v xml:space="preserve">UNIVERSIDAD PEDAGÓGICA NACIONAL </v>
      </c>
      <c r="B15" t="s">
        <v>2</v>
      </c>
      <c r="C15" t="str">
        <f>USUARIOS!C14</f>
        <v>Si</v>
      </c>
      <c r="D15">
        <f>USUARIOS!D14</f>
        <v>43887</v>
      </c>
      <c r="E15" t="str">
        <f>USUARIOS!E14</f>
        <v>ALBA MARINA VANEGAS DUARTE</v>
      </c>
      <c r="F15">
        <f>USUARIOS!F14</f>
        <v>0</v>
      </c>
      <c r="G15" t="str">
        <f>USUARIOS!G14</f>
        <v>DESACTUALIZADO</v>
      </c>
    </row>
    <row r="16" spans="1:68" x14ac:dyDescent="0.25">
      <c r="A16" t="str">
        <f t="shared" si="0"/>
        <v xml:space="preserve">UNIVERSIDAD PEDAGÓGICA NACIONAL </v>
      </c>
      <c r="B16" t="s">
        <v>3</v>
      </c>
      <c r="C16" t="str">
        <f>USUARIOS!C15</f>
        <v>Si</v>
      </c>
      <c r="D16">
        <f>USUARIOS!D15</f>
        <v>43685</v>
      </c>
      <c r="E16" t="str">
        <f>USUARIOS!E15</f>
        <v xml:space="preserve">ARELYS VALENCIA VALENCIA </v>
      </c>
      <c r="F16">
        <f>USUARIOS!F15</f>
        <v>43875</v>
      </c>
      <c r="G16" t="str">
        <f>USUARIOS!G15</f>
        <v/>
      </c>
    </row>
    <row r="17" spans="1:7" x14ac:dyDescent="0.25">
      <c r="A17" t="str">
        <f t="shared" si="0"/>
        <v xml:space="preserve">UNIVERSIDAD PEDAGÓGICA NACIONAL </v>
      </c>
      <c r="B17" t="s">
        <v>4</v>
      </c>
      <c r="C17" t="str">
        <f>USUARIOS!C16</f>
        <v>Si</v>
      </c>
      <c r="D17">
        <f>USUARIOS!D16</f>
        <v>42408</v>
      </c>
      <c r="E17" t="str">
        <f>USUARIOS!E16</f>
        <v>SANDRA RIVERA RUBIO</v>
      </c>
      <c r="F17">
        <f>USUARIOS!F16</f>
        <v>44279</v>
      </c>
      <c r="G17" t="str">
        <f>USUARIOS!G16</f>
        <v/>
      </c>
    </row>
    <row r="18" spans="1:7" x14ac:dyDescent="0.25">
      <c r="A18" t="str">
        <f t="shared" si="0"/>
        <v xml:space="preserve">UNIVERSIDAD PEDAGÓGICA NACIONAL </v>
      </c>
      <c r="B18" t="s">
        <v>5</v>
      </c>
      <c r="C18" t="str">
        <f>USUARIOS!C17</f>
        <v>Si</v>
      </c>
      <c r="D18">
        <f>USUARIOS!D17</f>
        <v>43724</v>
      </c>
      <c r="E18" t="str">
        <f>USUARIOS!E17</f>
        <v>ELSA LILIANA AGUIRRE LEGUIZAMO</v>
      </c>
      <c r="F18">
        <f>USUARIOS!F17</f>
        <v>0</v>
      </c>
      <c r="G18" t="str">
        <f>USUARIOS!G17</f>
        <v>DESACTUALIZADO</v>
      </c>
    </row>
  </sheetData>
  <pageMargins left="0.7" right="0.7" top="0.75" bottom="0.75" header="0.3" footer="0.3"/>
  <pageSetup orientation="portrait" horizontalDpi="4294967293"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Principal</vt:lpstr>
      <vt:lpstr>USUARIOS</vt:lpstr>
      <vt:lpstr>ABOGADOS</vt:lpstr>
      <vt:lpstr>JUDICIALES</vt:lpstr>
      <vt:lpstr>PREJUDICIALES</vt:lpstr>
      <vt:lpstr>ARBITRAMENTOS</vt:lpstr>
      <vt:lpstr>PAGOS</vt:lpstr>
      <vt:lpstr>Resumen general</vt:lpstr>
      <vt:lpstr>Base a pegar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Juan Pablo Garzón Peraza</dc:creator>
  <cp:lastModifiedBy>DIANA CONSTANZA SANCHEZ SANCHEZ</cp:lastModifiedBy>
  <dcterms:created xsi:type="dcterms:W3CDTF">2020-06-25T21:16:25Z</dcterms:created>
  <dcterms:modified xsi:type="dcterms:W3CDTF">2021-09-15T17:04:42Z</dcterms:modified>
</cp:coreProperties>
</file>